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8_{6F94B403-D229-4753-949A-3F39B461C7B2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1" l="1"/>
  <c r="Q9" i="1"/>
  <c r="Q8" i="1"/>
  <c r="Q7" i="1"/>
  <c r="Q6" i="1"/>
  <c r="Q16" i="1" l="1"/>
  <c r="Q15" i="1"/>
  <c r="Q14" i="1"/>
  <c r="Q13" i="1"/>
  <c r="Q12" i="1"/>
  <c r="P10" i="1" l="1"/>
  <c r="P9" i="1"/>
  <c r="P8" i="1"/>
  <c r="P7" i="1"/>
  <c r="P6" i="1"/>
  <c r="O10" i="1"/>
  <c r="O9" i="1"/>
  <c r="O8" i="1"/>
  <c r="O7" i="1"/>
  <c r="O6" i="1"/>
  <c r="N10" i="1"/>
  <c r="N9" i="1"/>
  <c r="N8" i="1"/>
  <c r="N7" i="1"/>
  <c r="N6" i="1"/>
  <c r="M10" i="1"/>
  <c r="M9" i="1"/>
  <c r="M8" i="1"/>
  <c r="M7" i="1"/>
  <c r="M6" i="1"/>
  <c r="L10" i="1"/>
  <c r="L9" i="1"/>
  <c r="L8" i="1"/>
  <c r="L7" i="1"/>
  <c r="L6" i="1"/>
  <c r="K9" i="1"/>
  <c r="K8" i="1"/>
  <c r="K7" i="1"/>
  <c r="K6" i="1"/>
  <c r="J9" i="1"/>
  <c r="J8" i="1"/>
  <c r="J7" i="1"/>
  <c r="J6" i="1"/>
  <c r="I9" i="1"/>
  <c r="I8" i="1"/>
  <c r="I7" i="1"/>
  <c r="I6" i="1"/>
  <c r="H10" i="1"/>
  <c r="H9" i="1"/>
  <c r="H8" i="1"/>
  <c r="H7" i="1"/>
  <c r="G10" i="1"/>
  <c r="G9" i="1"/>
  <c r="G8" i="1"/>
  <c r="G7" i="1"/>
  <c r="F9" i="1"/>
  <c r="F8" i="1"/>
  <c r="F6" i="1"/>
  <c r="E9" i="1"/>
  <c r="E8" i="1"/>
  <c r="D9" i="1"/>
  <c r="D8" i="1"/>
  <c r="D7" i="1"/>
  <c r="D6" i="1"/>
  <c r="C10" i="1"/>
  <c r="C9" i="1"/>
  <c r="C8" i="1"/>
  <c r="C7" i="1"/>
  <c r="C6" i="1"/>
  <c r="B10" i="1"/>
  <c r="B9" i="1"/>
  <c r="B8" i="1"/>
  <c r="B6" i="1"/>
  <c r="G15" i="1" l="1"/>
  <c r="M16" i="1"/>
  <c r="L16" i="1"/>
  <c r="K16" i="1"/>
  <c r="J16" i="1"/>
  <c r="M15" i="1"/>
  <c r="L15" i="1"/>
  <c r="K15" i="1"/>
  <c r="J15" i="1"/>
  <c r="M14" i="1"/>
  <c r="L14" i="1"/>
  <c r="K14" i="1"/>
  <c r="J14" i="1"/>
  <c r="M13" i="1"/>
  <c r="L13" i="1"/>
  <c r="K13" i="1"/>
  <c r="J13" i="1"/>
  <c r="M12" i="1"/>
  <c r="L12" i="1"/>
  <c r="K12" i="1"/>
  <c r="J12" i="1"/>
  <c r="I16" i="1"/>
  <c r="I15" i="1"/>
  <c r="I14" i="1"/>
  <c r="I13" i="1"/>
  <c r="I12" i="1"/>
  <c r="H16" i="1"/>
  <c r="H15" i="1"/>
  <c r="H14" i="1"/>
  <c r="H13" i="1"/>
  <c r="H12" i="1"/>
  <c r="G16" i="1"/>
  <c r="G14" i="1"/>
  <c r="G13" i="1"/>
  <c r="G12" i="1"/>
  <c r="F16" i="1"/>
  <c r="F15" i="1"/>
  <c r="F14" i="1"/>
  <c r="F13" i="1"/>
  <c r="F12" i="1"/>
  <c r="E16" i="1"/>
  <c r="E15" i="1"/>
  <c r="E14" i="1"/>
  <c r="E13" i="1"/>
  <c r="E12" i="1"/>
  <c r="D16" i="1"/>
  <c r="D15" i="1"/>
  <c r="D14" i="1"/>
  <c r="D13" i="1"/>
  <c r="D12" i="1"/>
  <c r="C16" i="1"/>
  <c r="C15" i="1"/>
  <c r="C14" i="1"/>
  <c r="C13" i="1"/>
  <c r="C12" i="1"/>
  <c r="B16" i="1"/>
  <c r="B15" i="1"/>
  <c r="B14" i="1"/>
  <c r="B13" i="1"/>
  <c r="N16" i="1"/>
  <c r="N15" i="1"/>
  <c r="N14" i="1"/>
  <c r="N13" i="1"/>
  <c r="N12" i="1"/>
  <c r="P16" i="1"/>
  <c r="O16" i="1"/>
  <c r="P15" i="1"/>
  <c r="O15" i="1"/>
  <c r="P14" i="1"/>
  <c r="O14" i="1"/>
  <c r="P13" i="1"/>
  <c r="O13" i="1"/>
  <c r="P12" i="1"/>
  <c r="O12" i="1"/>
  <c r="E5" i="1" l="1"/>
  <c r="B11" i="1"/>
  <c r="E11" i="1"/>
  <c r="D11" i="1"/>
  <c r="C11" i="1"/>
  <c r="Q11" i="1"/>
  <c r="P11" i="1"/>
  <c r="O11" i="1"/>
  <c r="N11" i="1"/>
  <c r="M11" i="1"/>
  <c r="L11" i="1"/>
  <c r="K11" i="1"/>
  <c r="J11" i="1"/>
  <c r="I11" i="1"/>
  <c r="H11" i="1"/>
  <c r="G11" i="1"/>
  <c r="F11" i="1"/>
  <c r="I5" i="1"/>
  <c r="H5" i="1"/>
  <c r="G5" i="1"/>
  <c r="F5" i="1"/>
  <c r="M5" i="1"/>
  <c r="L5" i="1"/>
  <c r="K5" i="1"/>
  <c r="J5" i="1"/>
  <c r="Q5" i="1"/>
  <c r="P5" i="1"/>
  <c r="O5" i="1"/>
  <c r="N5" i="1"/>
  <c r="D5" i="1" l="1"/>
  <c r="C5" i="1"/>
  <c r="B5" i="1"/>
  <c r="U16" i="1" l="1"/>
  <c r="U15" i="1"/>
  <c r="U14" i="1"/>
  <c r="U13" i="1"/>
  <c r="U12" i="1"/>
  <c r="T15" i="1"/>
  <c r="T16" i="1"/>
  <c r="T14" i="1"/>
  <c r="T13" i="1"/>
  <c r="T12" i="1"/>
  <c r="S16" i="1"/>
  <c r="S15" i="1"/>
  <c r="S14" i="1"/>
  <c r="S13" i="1"/>
  <c r="S12" i="1"/>
  <c r="R16" i="1"/>
  <c r="R15" i="1"/>
  <c r="R14" i="1"/>
  <c r="R13" i="1"/>
  <c r="R12" i="1"/>
  <c r="U10" i="1" l="1"/>
  <c r="U9" i="1"/>
  <c r="U8" i="1"/>
  <c r="U7" i="1"/>
  <c r="U6" i="1"/>
  <c r="T9" i="1"/>
  <c r="T8" i="1"/>
  <c r="T7" i="1"/>
  <c r="T6" i="1"/>
  <c r="S10" i="1"/>
  <c r="S9" i="1"/>
  <c r="S8" i="1"/>
  <c r="S7" i="1"/>
  <c r="S6" i="1"/>
  <c r="R10" i="1"/>
  <c r="R9" i="1"/>
  <c r="R8" i="1"/>
  <c r="R7" i="1"/>
  <c r="R6" i="1"/>
  <c r="U11" i="1"/>
  <c r="T11" i="1"/>
  <c r="S11" i="1"/>
  <c r="R11" i="1"/>
  <c r="U5" i="1" l="1"/>
  <c r="T5" i="1"/>
  <c r="S5" i="1"/>
  <c r="R5" i="1"/>
  <c r="W8" i="1" l="1"/>
  <c r="W10" i="1"/>
  <c r="W9" i="1"/>
  <c r="W7" i="1"/>
  <c r="W6" i="1"/>
  <c r="V10" i="1"/>
  <c r="V9" i="1"/>
  <c r="V8" i="1"/>
  <c r="V7" i="1"/>
  <c r="V6" i="1"/>
  <c r="W5" i="1" l="1"/>
  <c r="V5" i="1"/>
  <c r="W16" i="1" l="1"/>
  <c r="W15" i="1"/>
  <c r="W14" i="1"/>
  <c r="W13" i="1"/>
  <c r="W12" i="1"/>
  <c r="V16" i="1"/>
  <c r="V15" i="1"/>
  <c r="V14" i="1"/>
  <c r="V13" i="1"/>
  <c r="V12" i="1"/>
  <c r="V11" i="1" s="1"/>
  <c r="W11" i="1" l="1"/>
</calcChain>
</file>

<file path=xl/sharedStrings.xml><?xml version="1.0" encoding="utf-8"?>
<sst xmlns="http://schemas.openxmlformats.org/spreadsheetml/2006/main" count="38" uniqueCount="13">
  <si>
    <t>Source: Land Transport Department, Ministry of Transport and Infocommunications</t>
  </si>
  <si>
    <t>Electric Vehicle</t>
  </si>
  <si>
    <t>Hybrid</t>
  </si>
  <si>
    <t>Petrol</t>
  </si>
  <si>
    <t>Diesel</t>
  </si>
  <si>
    <t>Others (for trailer)</t>
  </si>
  <si>
    <t>Newly Registered Vehicles</t>
  </si>
  <si>
    <t>Registered Vehicles and Licensed</t>
  </si>
  <si>
    <t>Q1</t>
  </si>
  <si>
    <t>Q2</t>
  </si>
  <si>
    <t>Q3</t>
  </si>
  <si>
    <t>Q4</t>
  </si>
  <si>
    <t>Quarterly - Number of Vehicles by Energy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</si>
</sst>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8" tint="-0.249977111117893"/>
      <name val="Arial"/>
      <family val="2"/>
    </font>
    <font>
      <b/>
      <sz val="10"/>
      <color theme="9" tint="-0.499984740745262"/>
      <name val="Arial"/>
      <family val="2"/>
    </font>
    <font>
      <b/>
      <sz val="8"/>
      <color rgb="FFC00000"/>
      <name val="Arial"/>
      <family val="2"/>
    </font>
    <font>
      <b/>
      <sz val="8"/>
      <color theme="8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1" fillId="0" borderId="0" xfId="1" applyFont="1" applyFill="1"/>
    <xf numFmtId="0" fontId="3" fillId="0" borderId="0" xfId="1" applyFont="1" applyFill="1" applyAlignment="1" applyProtection="1">
      <alignment vertical="center"/>
    </xf>
    <xf numFmtId="0" fontId="3" fillId="0" borderId="0" xfId="1" applyFont="1" applyFill="1" applyAlignment="1" applyProtection="1">
      <alignment horizontal="right" vertical="center"/>
    </xf>
    <xf numFmtId="0" fontId="1" fillId="0" borderId="0" xfId="1" applyFont="1" applyFill="1" applyAlignment="1">
      <alignment vertical="center"/>
    </xf>
    <xf numFmtId="0" fontId="1" fillId="0" borderId="0" xfId="1" applyFont="1" applyFill="1" applyBorder="1" applyAlignment="1">
      <alignment horizontal="left" vertical="center" indent="1"/>
    </xf>
    <xf numFmtId="0" fontId="1" fillId="0" borderId="0" xfId="1" applyFont="1" applyFill="1" applyBorder="1" applyAlignment="1">
      <alignment horizontal="right" vertical="center"/>
    </xf>
    <xf numFmtId="37" fontId="1" fillId="0" borderId="0" xfId="1" applyNumberFormat="1" applyFont="1" applyFill="1" applyAlignment="1" applyProtection="1">
      <alignment horizontal="right"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0" xfId="1" applyFont="1" applyFill="1" applyAlignment="1">
      <alignment horizontal="right"/>
    </xf>
    <xf numFmtId="0" fontId="1" fillId="0" borderId="0" xfId="1" applyFont="1" applyFill="1" applyAlignment="1" applyProtection="1">
      <alignment horizontal="left" vertical="center"/>
    </xf>
    <xf numFmtId="0" fontId="5" fillId="0" borderId="1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 indent="1"/>
    </xf>
    <xf numFmtId="0" fontId="0" fillId="0" borderId="0" xfId="0" applyAlignment="1"/>
    <xf numFmtId="0" fontId="1" fillId="0" borderId="0" xfId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center" vertical="center"/>
    </xf>
    <xf numFmtId="3" fontId="1" fillId="0" borderId="1" xfId="2" applyNumberFormat="1" applyFont="1" applyFill="1" applyBorder="1" applyAlignment="1">
      <alignment horizontal="right" vertical="center"/>
    </xf>
    <xf numFmtId="3" fontId="1" fillId="0" borderId="1" xfId="1" applyNumberFormat="1" applyFont="1" applyFill="1" applyBorder="1" applyAlignment="1">
      <alignment horizontal="right" vertical="center"/>
    </xf>
    <xf numFmtId="3" fontId="5" fillId="0" borderId="1" xfId="2" applyNumberFormat="1" applyFont="1" applyFill="1" applyBorder="1" applyAlignment="1">
      <alignment horizontal="right" vertical="center"/>
    </xf>
    <xf numFmtId="0" fontId="2" fillId="0" borderId="0" xfId="1" applyFont="1" applyFill="1" applyAlignment="1" applyProtection="1">
      <alignment horizontal="centerContinuous" vertical="center"/>
    </xf>
    <xf numFmtId="1" fontId="2" fillId="0" borderId="1" xfId="1" applyNumberFormat="1" applyFont="1" applyFill="1" applyBorder="1" applyAlignment="1">
      <alignment horizontal="centerContinuous" vertical="center"/>
    </xf>
    <xf numFmtId="0" fontId="4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right" vertical="center"/>
    </xf>
    <xf numFmtId="0" fontId="2" fillId="0" borderId="0" xfId="1" applyFont="1" applyFill="1" applyAlignment="1" applyProtection="1">
      <alignment horizontal="left" vertical="center"/>
    </xf>
    <xf numFmtId="164" fontId="1" fillId="0" borderId="1" xfId="2" applyNumberFormat="1" applyFont="1" applyFill="1" applyBorder="1" applyAlignment="1">
      <alignment horizontal="right" vertical="center"/>
    </xf>
  </cellXfs>
  <cellStyles count="3">
    <cellStyle name="Normal" xfId="0" builtinId="0"/>
    <cellStyle name="Normal 5" xfId="2" xr:uid="{00000000-0005-0000-0000-000001000000}"/>
    <cellStyle name="Normal_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2"/>
  <sheetViews>
    <sheetView tabSelected="1" zoomScale="80" zoomScaleNormal="80" workbookViewId="0">
      <pane xSplit="1" topLeftCell="B1" activePane="topRight" state="frozen"/>
      <selection pane="topRight" activeCell="L7" sqref="L7"/>
    </sheetView>
  </sheetViews>
  <sheetFormatPr defaultColWidth="12.5703125" defaultRowHeight="15.75" x14ac:dyDescent="0.25"/>
  <cols>
    <col min="1" max="1" width="50.42578125" style="1" customWidth="1"/>
    <col min="6" max="25" width="12.7109375" style="10" customWidth="1"/>
    <col min="26" max="28" width="8.7109375" style="1" customWidth="1"/>
    <col min="29" max="29" width="9" style="1" customWidth="1"/>
    <col min="30" max="16384" width="12.5703125" style="1"/>
  </cols>
  <sheetData>
    <row r="1" spans="1:29" ht="16.5" customHeight="1" x14ac:dyDescent="0.25">
      <c r="A1" s="28" t="s">
        <v>12</v>
      </c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/>
      <c r="AA1"/>
      <c r="AB1"/>
      <c r="AC1"/>
    </row>
    <row r="2" spans="1:29" ht="16.5" customHeight="1" x14ac:dyDescent="0.25">
      <c r="A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/>
      <c r="AA2"/>
      <c r="AB2"/>
      <c r="AC2"/>
    </row>
    <row r="3" spans="1:29" s="4" customFormat="1" ht="16.5" customHeight="1" x14ac:dyDescent="0.25">
      <c r="A3" s="12"/>
      <c r="B3" s="21">
        <v>2021</v>
      </c>
      <c r="C3" s="21"/>
      <c r="D3" s="21"/>
      <c r="E3" s="21"/>
      <c r="F3" s="21">
        <v>2022</v>
      </c>
      <c r="G3" s="21"/>
      <c r="H3" s="21"/>
      <c r="I3" s="21"/>
      <c r="J3" s="21">
        <v>2023</v>
      </c>
      <c r="K3" s="21"/>
      <c r="L3" s="21"/>
      <c r="M3" s="21"/>
      <c r="N3" s="21">
        <v>2024</v>
      </c>
      <c r="O3" s="21"/>
      <c r="P3" s="21"/>
      <c r="Q3" s="21"/>
      <c r="R3" s="21">
        <v>2025</v>
      </c>
      <c r="S3" s="21"/>
      <c r="T3" s="21"/>
      <c r="U3" s="21"/>
      <c r="V3" s="21">
        <v>2026</v>
      </c>
      <c r="W3" s="21"/>
      <c r="X3" s="21"/>
      <c r="Y3" s="21"/>
      <c r="Z3" s="14"/>
      <c r="AA3" s="14"/>
      <c r="AB3" s="14"/>
      <c r="AC3"/>
    </row>
    <row r="4" spans="1:29" s="4" customFormat="1" ht="16.5" customHeight="1" x14ac:dyDescent="0.25">
      <c r="A4" s="12"/>
      <c r="B4" s="16" t="s">
        <v>8</v>
      </c>
      <c r="C4" s="16" t="s">
        <v>9</v>
      </c>
      <c r="D4" s="16" t="s">
        <v>10</v>
      </c>
      <c r="E4" s="16" t="s">
        <v>11</v>
      </c>
      <c r="F4" s="16" t="s">
        <v>8</v>
      </c>
      <c r="G4" s="16" t="s">
        <v>9</v>
      </c>
      <c r="H4" s="16" t="s">
        <v>10</v>
      </c>
      <c r="I4" s="16" t="s">
        <v>11</v>
      </c>
      <c r="J4" s="16" t="s">
        <v>8</v>
      </c>
      <c r="K4" s="16" t="s">
        <v>9</v>
      </c>
      <c r="L4" s="16" t="s">
        <v>10</v>
      </c>
      <c r="M4" s="16" t="s">
        <v>11</v>
      </c>
      <c r="N4" s="16" t="s">
        <v>8</v>
      </c>
      <c r="O4" s="16" t="s">
        <v>9</v>
      </c>
      <c r="P4" s="16" t="s">
        <v>10</v>
      </c>
      <c r="Q4" s="16" t="s">
        <v>11</v>
      </c>
      <c r="R4" s="16" t="s">
        <v>8</v>
      </c>
      <c r="S4" s="16" t="s">
        <v>9</v>
      </c>
      <c r="T4" s="16" t="s">
        <v>10</v>
      </c>
      <c r="U4" s="16" t="s">
        <v>11</v>
      </c>
      <c r="V4" s="16" t="s">
        <v>8</v>
      </c>
      <c r="W4" s="16" t="s">
        <v>9</v>
      </c>
      <c r="X4" s="16" t="s">
        <v>10</v>
      </c>
      <c r="Y4" s="16" t="s">
        <v>11</v>
      </c>
      <c r="Z4" s="14"/>
      <c r="AA4" s="14"/>
      <c r="AB4" s="14"/>
      <c r="AC4"/>
    </row>
    <row r="5" spans="1:29" s="4" customFormat="1" ht="16.5" customHeight="1" x14ac:dyDescent="0.25">
      <c r="A5" s="12" t="s">
        <v>6</v>
      </c>
      <c r="B5" s="19">
        <f t="shared" ref="B5:W5" si="0">B6+B7+B8+B9+B10</f>
        <v>4366</v>
      </c>
      <c r="C5" s="19">
        <f t="shared" si="0"/>
        <v>4988</v>
      </c>
      <c r="D5" s="19">
        <f t="shared" si="0"/>
        <v>2257</v>
      </c>
      <c r="E5" s="19">
        <f t="shared" si="0"/>
        <v>2275</v>
      </c>
      <c r="F5" s="19">
        <f t="shared" si="0"/>
        <v>3184</v>
      </c>
      <c r="G5" s="19">
        <f t="shared" si="0"/>
        <v>3753</v>
      </c>
      <c r="H5" s="19">
        <f t="shared" si="0"/>
        <v>3541</v>
      </c>
      <c r="I5" s="19">
        <f t="shared" si="0"/>
        <v>3909</v>
      </c>
      <c r="J5" s="19">
        <f t="shared" si="0"/>
        <v>3975</v>
      </c>
      <c r="K5" s="19">
        <f t="shared" si="0"/>
        <v>4405</v>
      </c>
      <c r="L5" s="19">
        <f t="shared" si="0"/>
        <v>4298</v>
      </c>
      <c r="M5" s="19">
        <f t="shared" si="0"/>
        <v>3933</v>
      </c>
      <c r="N5" s="19">
        <f t="shared" si="0"/>
        <v>4226</v>
      </c>
      <c r="O5" s="19">
        <f t="shared" si="0"/>
        <v>4320</v>
      </c>
      <c r="P5" s="19">
        <f t="shared" si="0"/>
        <v>3979</v>
      </c>
      <c r="Q5" s="19">
        <f t="shared" si="0"/>
        <v>3979</v>
      </c>
      <c r="R5" s="19">
        <f t="shared" si="0"/>
        <v>4042</v>
      </c>
      <c r="S5" s="19">
        <f t="shared" si="0"/>
        <v>4091</v>
      </c>
      <c r="T5" s="19">
        <f t="shared" si="0"/>
        <v>3935</v>
      </c>
      <c r="U5" s="19">
        <f t="shared" si="0"/>
        <v>3943</v>
      </c>
      <c r="V5" s="19">
        <f t="shared" si="0"/>
        <v>3401</v>
      </c>
      <c r="W5" s="19">
        <f t="shared" si="0"/>
        <v>3503</v>
      </c>
      <c r="X5" s="19"/>
      <c r="Y5" s="19"/>
      <c r="Z5" s="14"/>
      <c r="AA5" s="14"/>
      <c r="AB5" s="14"/>
      <c r="AC5"/>
    </row>
    <row r="6" spans="1:29" s="4" customFormat="1" ht="16.5" customHeight="1" x14ac:dyDescent="0.25">
      <c r="A6" s="13" t="s">
        <v>1</v>
      </c>
      <c r="B6" s="17">
        <f>1+2</f>
        <v>3</v>
      </c>
      <c r="C6" s="17">
        <f>2+2</f>
        <v>4</v>
      </c>
      <c r="D6" s="17">
        <f>1+1+1</f>
        <v>3</v>
      </c>
      <c r="E6" s="17">
        <v>2</v>
      </c>
      <c r="F6" s="17">
        <f>5+1</f>
        <v>6</v>
      </c>
      <c r="G6" s="17">
        <v>2</v>
      </c>
      <c r="H6" s="17">
        <v>2</v>
      </c>
      <c r="I6" s="17">
        <f>2+1+1</f>
        <v>4</v>
      </c>
      <c r="J6" s="17">
        <f>2+2+1</f>
        <v>5</v>
      </c>
      <c r="K6" s="17">
        <f>1+6+3</f>
        <v>10</v>
      </c>
      <c r="L6" s="17">
        <f>3+2+4</f>
        <v>9</v>
      </c>
      <c r="M6" s="17">
        <f>3+6+4</f>
        <v>13</v>
      </c>
      <c r="N6" s="17">
        <f>2+5</f>
        <v>7</v>
      </c>
      <c r="O6" s="17">
        <f>6+7</f>
        <v>13</v>
      </c>
      <c r="P6" s="17">
        <f>4+5+14</f>
        <v>23</v>
      </c>
      <c r="Q6" s="17">
        <f>9+5+4</f>
        <v>18</v>
      </c>
      <c r="R6" s="17">
        <f>7+2+10</f>
        <v>19</v>
      </c>
      <c r="S6" s="17">
        <f>3+18+11</f>
        <v>32</v>
      </c>
      <c r="T6" s="17">
        <f>22+13+13</f>
        <v>48</v>
      </c>
      <c r="U6" s="17">
        <f>10+6+8</f>
        <v>24</v>
      </c>
      <c r="V6" s="17">
        <f>10+65+29</f>
        <v>104</v>
      </c>
      <c r="W6" s="17">
        <f>20+25+41</f>
        <v>86</v>
      </c>
      <c r="X6" s="17"/>
      <c r="Y6" s="17"/>
      <c r="Z6"/>
      <c r="AA6"/>
      <c r="AB6"/>
      <c r="AC6"/>
    </row>
    <row r="7" spans="1:29" s="4" customFormat="1" ht="16.5" customHeight="1" x14ac:dyDescent="0.25">
      <c r="A7" s="13" t="s">
        <v>2</v>
      </c>
      <c r="B7" s="17">
        <v>1</v>
      </c>
      <c r="C7" s="17">
        <f>1+1+3</f>
        <v>5</v>
      </c>
      <c r="D7" s="17">
        <f>1+1</f>
        <v>2</v>
      </c>
      <c r="E7" s="17">
        <v>1</v>
      </c>
      <c r="F7" s="17">
        <v>1</v>
      </c>
      <c r="G7" s="17">
        <f>1+3</f>
        <v>4</v>
      </c>
      <c r="H7" s="17">
        <f>2+5+1</f>
        <v>8</v>
      </c>
      <c r="I7" s="17">
        <f>3+3+3</f>
        <v>9</v>
      </c>
      <c r="J7" s="17">
        <f>3+4+6</f>
        <v>13</v>
      </c>
      <c r="K7" s="17">
        <f>6+14+12</f>
        <v>32</v>
      </c>
      <c r="L7" s="17">
        <f>27+29+22</f>
        <v>78</v>
      </c>
      <c r="M7" s="17">
        <f>36+32+23</f>
        <v>91</v>
      </c>
      <c r="N7" s="17">
        <f>48+27+63</f>
        <v>138</v>
      </c>
      <c r="O7" s="17">
        <f>44+51+43</f>
        <v>138</v>
      </c>
      <c r="P7" s="17">
        <f>60+43+61</f>
        <v>164</v>
      </c>
      <c r="Q7" s="17">
        <f>69+75+54</f>
        <v>198</v>
      </c>
      <c r="R7" s="17">
        <f>95+84+146</f>
        <v>325</v>
      </c>
      <c r="S7" s="17">
        <f>127+127+59</f>
        <v>313</v>
      </c>
      <c r="T7" s="17">
        <f>123+135+103</f>
        <v>361</v>
      </c>
      <c r="U7" s="17">
        <f>86+126+139</f>
        <v>351</v>
      </c>
      <c r="V7" s="17">
        <f>132+120+140</f>
        <v>392</v>
      </c>
      <c r="W7" s="17">
        <f>165+194+165</f>
        <v>524</v>
      </c>
      <c r="X7" s="17"/>
      <c r="Y7" s="17"/>
      <c r="Z7"/>
      <c r="AA7"/>
      <c r="AB7"/>
      <c r="AC7"/>
    </row>
    <row r="8" spans="1:29" s="4" customFormat="1" ht="16.5" customHeight="1" x14ac:dyDescent="0.25">
      <c r="A8" s="13" t="s">
        <v>3</v>
      </c>
      <c r="B8" s="17">
        <f>1437+1072+1388</f>
        <v>3897</v>
      </c>
      <c r="C8" s="17">
        <f>1566+1358+1531</f>
        <v>4455</v>
      </c>
      <c r="D8" s="17">
        <f>1169+422+433</f>
        <v>2024</v>
      </c>
      <c r="E8" s="17">
        <f>572+638+792</f>
        <v>2002</v>
      </c>
      <c r="F8" s="17">
        <f>1162+775+889</f>
        <v>2826</v>
      </c>
      <c r="G8" s="17">
        <f>1115+944+1284</f>
        <v>3343</v>
      </c>
      <c r="H8" s="17">
        <f>968+1210+954</f>
        <v>3132</v>
      </c>
      <c r="I8" s="17">
        <f>1187+1213+1061</f>
        <v>3461</v>
      </c>
      <c r="J8" s="17">
        <f>995+1107+1292</f>
        <v>3394</v>
      </c>
      <c r="K8" s="17">
        <f>1291+1348+1201</f>
        <v>3840</v>
      </c>
      <c r="L8" s="17">
        <f>1143+1228+1169</f>
        <v>3540</v>
      </c>
      <c r="M8" s="17">
        <f>1178+1137+923</f>
        <v>3238</v>
      </c>
      <c r="N8" s="17">
        <f>1251+1069+1188</f>
        <v>3508</v>
      </c>
      <c r="O8" s="17">
        <f>1208+1332+1138</f>
        <v>3678</v>
      </c>
      <c r="P8" s="17">
        <f>1068+1152+1087</f>
        <v>3307</v>
      </c>
      <c r="Q8" s="17">
        <f>1208+1074+1039</f>
        <v>3321</v>
      </c>
      <c r="R8" s="17">
        <f>919+940+1368</f>
        <v>3227</v>
      </c>
      <c r="S8" s="17">
        <f>1202+1181+903</f>
        <v>3286</v>
      </c>
      <c r="T8" s="17">
        <f>1161+961+964</f>
        <v>3086</v>
      </c>
      <c r="U8" s="17">
        <f>991+1019+1063</f>
        <v>3073</v>
      </c>
      <c r="V8" s="17">
        <f>818+676+954</f>
        <v>2448</v>
      </c>
      <c r="W8" s="17">
        <f>916+874+723</f>
        <v>2513</v>
      </c>
      <c r="X8" s="17"/>
      <c r="Y8" s="17"/>
      <c r="Z8"/>
      <c r="AA8"/>
      <c r="AB8"/>
      <c r="AC8"/>
    </row>
    <row r="9" spans="1:29" s="4" customFormat="1" ht="16.5" customHeight="1" x14ac:dyDescent="0.25">
      <c r="A9" s="13" t="s">
        <v>4</v>
      </c>
      <c r="B9" s="18">
        <f>142+123+179</f>
        <v>444</v>
      </c>
      <c r="C9" s="18">
        <f>198+178+143</f>
        <v>519</v>
      </c>
      <c r="D9" s="18">
        <f>136+36+56</f>
        <v>228</v>
      </c>
      <c r="E9" s="18">
        <f>60+83+126</f>
        <v>269</v>
      </c>
      <c r="F9" s="18">
        <f>126+90+134</f>
        <v>350</v>
      </c>
      <c r="G9" s="18">
        <f>132+124+143</f>
        <v>399</v>
      </c>
      <c r="H9" s="18">
        <f>158+130+99</f>
        <v>387</v>
      </c>
      <c r="I9" s="18">
        <f>145+159+131</f>
        <v>435</v>
      </c>
      <c r="J9" s="18">
        <f>178+160+225</f>
        <v>563</v>
      </c>
      <c r="K9" s="18">
        <f>211+139+173</f>
        <v>523</v>
      </c>
      <c r="L9" s="18">
        <f>217+249+199</f>
        <v>665</v>
      </c>
      <c r="M9" s="18">
        <f>198+231+158</f>
        <v>587</v>
      </c>
      <c r="N9" s="18">
        <f>189+169+205</f>
        <v>563</v>
      </c>
      <c r="O9" s="18">
        <f>162+152+174</f>
        <v>488</v>
      </c>
      <c r="P9" s="18">
        <f>186+135+159</f>
        <v>480</v>
      </c>
      <c r="Q9" s="18">
        <f>139+147+136</f>
        <v>422</v>
      </c>
      <c r="R9" s="18">
        <f>155+120+190</f>
        <v>465</v>
      </c>
      <c r="S9" s="18">
        <f>171+154+129</f>
        <v>454</v>
      </c>
      <c r="T9" s="18">
        <f>163+151+126</f>
        <v>440</v>
      </c>
      <c r="U9" s="18">
        <f>151+185+153</f>
        <v>489</v>
      </c>
      <c r="V9" s="18">
        <f>116+159+173</f>
        <v>448</v>
      </c>
      <c r="W9" s="18">
        <f>143+128+92</f>
        <v>363</v>
      </c>
      <c r="X9" s="18"/>
      <c r="Y9" s="18"/>
      <c r="Z9"/>
      <c r="AA9"/>
      <c r="AB9"/>
      <c r="AC9"/>
    </row>
    <row r="10" spans="1:29" s="4" customFormat="1" ht="16.5" customHeight="1" x14ac:dyDescent="0.25">
      <c r="A10" s="13" t="s">
        <v>5</v>
      </c>
      <c r="B10" s="17">
        <f>8+8+5</f>
        <v>21</v>
      </c>
      <c r="C10" s="17">
        <f>3+1+1</f>
        <v>5</v>
      </c>
      <c r="D10" s="29">
        <v>0</v>
      </c>
      <c r="E10" s="17">
        <v>1</v>
      </c>
      <c r="F10" s="17">
        <v>1</v>
      </c>
      <c r="G10" s="17">
        <f>1+2+2</f>
        <v>5</v>
      </c>
      <c r="H10" s="17">
        <f>3+9</f>
        <v>12</v>
      </c>
      <c r="I10" s="29">
        <v>0</v>
      </c>
      <c r="J10" s="29">
        <v>0</v>
      </c>
      <c r="K10" s="29">
        <v>0</v>
      </c>
      <c r="L10" s="17">
        <f>2+4</f>
        <v>6</v>
      </c>
      <c r="M10" s="17">
        <f>1+3</f>
        <v>4</v>
      </c>
      <c r="N10" s="17">
        <f>4+6</f>
        <v>10</v>
      </c>
      <c r="O10" s="17">
        <f>2+1</f>
        <v>3</v>
      </c>
      <c r="P10" s="17">
        <f>3+2</f>
        <v>5</v>
      </c>
      <c r="Q10" s="17">
        <f>3+17</f>
        <v>20</v>
      </c>
      <c r="R10" s="17">
        <f>3+3</f>
        <v>6</v>
      </c>
      <c r="S10" s="17">
        <f>3+3</f>
        <v>6</v>
      </c>
      <c r="T10" s="29">
        <v>0</v>
      </c>
      <c r="U10" s="17">
        <f>4+2</f>
        <v>6</v>
      </c>
      <c r="V10" s="17">
        <f>3+6</f>
        <v>9</v>
      </c>
      <c r="W10" s="17">
        <f>6+5+6</f>
        <v>17</v>
      </c>
      <c r="X10" s="17"/>
      <c r="Y10" s="17"/>
      <c r="Z10"/>
      <c r="AA10"/>
      <c r="AB10"/>
      <c r="AC10"/>
    </row>
    <row r="11" spans="1:29" s="4" customFormat="1" ht="16.5" customHeight="1" x14ac:dyDescent="0.25">
      <c r="A11" s="12" t="s">
        <v>7</v>
      </c>
      <c r="B11" s="19">
        <f t="shared" ref="B11:W11" si="1">B12+B13+B14+B15+B16</f>
        <v>77104</v>
      </c>
      <c r="C11" s="19">
        <f t="shared" si="1"/>
        <v>73759</v>
      </c>
      <c r="D11" s="19">
        <f t="shared" si="1"/>
        <v>59253</v>
      </c>
      <c r="E11" s="19">
        <f t="shared" si="1"/>
        <v>67200</v>
      </c>
      <c r="F11" s="19">
        <f t="shared" si="1"/>
        <v>81534</v>
      </c>
      <c r="G11" s="19">
        <f t="shared" si="1"/>
        <v>78325</v>
      </c>
      <c r="H11" s="19">
        <f t="shared" si="1"/>
        <v>74988</v>
      </c>
      <c r="I11" s="19">
        <f t="shared" si="1"/>
        <v>75948</v>
      </c>
      <c r="J11" s="19">
        <f t="shared" si="1"/>
        <v>82440</v>
      </c>
      <c r="K11" s="19">
        <f t="shared" si="1"/>
        <v>80708</v>
      </c>
      <c r="L11" s="19">
        <f t="shared" si="1"/>
        <v>79757</v>
      </c>
      <c r="M11" s="19">
        <f t="shared" si="1"/>
        <v>77902</v>
      </c>
      <c r="N11" s="19">
        <f t="shared" si="1"/>
        <v>83504</v>
      </c>
      <c r="O11" s="19">
        <f t="shared" si="1"/>
        <v>82016</v>
      </c>
      <c r="P11" s="19">
        <f t="shared" si="1"/>
        <v>80638</v>
      </c>
      <c r="Q11" s="19">
        <f t="shared" si="1"/>
        <v>80446</v>
      </c>
      <c r="R11" s="19">
        <f t="shared" si="1"/>
        <v>83651</v>
      </c>
      <c r="S11" s="19">
        <f t="shared" si="1"/>
        <v>79049</v>
      </c>
      <c r="T11" s="19">
        <f t="shared" si="1"/>
        <v>85077</v>
      </c>
      <c r="U11" s="19">
        <f t="shared" si="1"/>
        <v>81291</v>
      </c>
      <c r="V11" s="19">
        <f t="shared" si="1"/>
        <v>82597</v>
      </c>
      <c r="W11" s="19">
        <f t="shared" si="1"/>
        <v>83994</v>
      </c>
      <c r="X11" s="19"/>
      <c r="Y11" s="19"/>
      <c r="Z11"/>
      <c r="AA11"/>
      <c r="AB11"/>
      <c r="AC11"/>
    </row>
    <row r="12" spans="1:29" s="4" customFormat="1" ht="16.5" customHeight="1" x14ac:dyDescent="0.25">
      <c r="A12" s="13" t="s">
        <v>1</v>
      </c>
      <c r="B12" s="17">
        <v>2</v>
      </c>
      <c r="C12" s="17">
        <f>3+2</f>
        <v>5</v>
      </c>
      <c r="D12" s="17">
        <f>1+1+1</f>
        <v>3</v>
      </c>
      <c r="E12" s="17">
        <f>1+1</f>
        <v>2</v>
      </c>
      <c r="F12" s="17">
        <f>5+2+4</f>
        <v>11</v>
      </c>
      <c r="G12" s="17">
        <f>3+2+4</f>
        <v>9</v>
      </c>
      <c r="H12" s="17">
        <f>1+3+4</f>
        <v>8</v>
      </c>
      <c r="I12" s="17">
        <f>2+2+3</f>
        <v>7</v>
      </c>
      <c r="J12" s="17">
        <f>8+2+2</f>
        <v>12</v>
      </c>
      <c r="K12" s="17">
        <f>3+6+8</f>
        <v>17</v>
      </c>
      <c r="L12" s="17">
        <f>5+3+6</f>
        <v>14</v>
      </c>
      <c r="M12" s="17">
        <f>4+8+11</f>
        <v>23</v>
      </c>
      <c r="N12" s="17">
        <f>6+7+7</f>
        <v>20</v>
      </c>
      <c r="O12" s="17">
        <f>4+10+13</f>
        <v>27</v>
      </c>
      <c r="P12" s="17">
        <f>16+8+23</f>
        <v>47</v>
      </c>
      <c r="Q12" s="17">
        <f>25+13+18</f>
        <v>56</v>
      </c>
      <c r="R12" s="17">
        <f>15+12+17</f>
        <v>44</v>
      </c>
      <c r="S12" s="17">
        <f>10+36+21</f>
        <v>67</v>
      </c>
      <c r="T12" s="17">
        <f>45+29+32</f>
        <v>106</v>
      </c>
      <c r="U12" s="17">
        <f>20+22+25</f>
        <v>67</v>
      </c>
      <c r="V12" s="17">
        <f>24+90+45</f>
        <v>159</v>
      </c>
      <c r="W12" s="17">
        <f>27+58+88</f>
        <v>173</v>
      </c>
      <c r="X12" s="17"/>
      <c r="Y12" s="17"/>
      <c r="Z12"/>
      <c r="AA12"/>
      <c r="AB12"/>
      <c r="AC12"/>
    </row>
    <row r="13" spans="1:29" s="4" customFormat="1" ht="16.5" customHeight="1" x14ac:dyDescent="0.25">
      <c r="A13" s="13" t="s">
        <v>2</v>
      </c>
      <c r="B13" s="17">
        <f>25+26+40</f>
        <v>91</v>
      </c>
      <c r="C13" s="17">
        <f>27+33+26</f>
        <v>86</v>
      </c>
      <c r="D13" s="17">
        <f>31+19+17</f>
        <v>67</v>
      </c>
      <c r="E13" s="17">
        <f>26+24+25</f>
        <v>75</v>
      </c>
      <c r="F13" s="17">
        <f>24+22+39</f>
        <v>85</v>
      </c>
      <c r="G13" s="17">
        <f>19+32+36</f>
        <v>87</v>
      </c>
      <c r="H13" s="17">
        <f>30+40+23</f>
        <v>93</v>
      </c>
      <c r="I13" s="17">
        <f>31+25+20</f>
        <v>76</v>
      </c>
      <c r="J13" s="17">
        <f>27+25+49</f>
        <v>101</v>
      </c>
      <c r="K13" s="17">
        <f>31+47+44</f>
        <v>122</v>
      </c>
      <c r="L13" s="17">
        <f>78+53+49</f>
        <v>180</v>
      </c>
      <c r="M13" s="17">
        <f>65+65+48</f>
        <v>178</v>
      </c>
      <c r="N13" s="17">
        <f>79+58+100</f>
        <v>237</v>
      </c>
      <c r="O13" s="17">
        <f>86+100+89</f>
        <v>275</v>
      </c>
      <c r="P13" s="17">
        <f>134+98+127</f>
        <v>359</v>
      </c>
      <c r="Q13" s="17">
        <f>146+139+111</f>
        <v>396</v>
      </c>
      <c r="R13" s="17">
        <f>167+151+262</f>
        <v>580</v>
      </c>
      <c r="S13" s="17">
        <f>204+246+156</f>
        <v>606</v>
      </c>
      <c r="T13" s="17">
        <f>273+275+213</f>
        <v>761</v>
      </c>
      <c r="U13" s="17">
        <f>225+257+309</f>
        <v>791</v>
      </c>
      <c r="V13" s="17">
        <f>305+275+390</f>
        <v>970</v>
      </c>
      <c r="W13" s="17">
        <f>396+405+408</f>
        <v>1209</v>
      </c>
      <c r="X13" s="17"/>
      <c r="Y13" s="17"/>
      <c r="Z13"/>
      <c r="AA13"/>
      <c r="AB13"/>
      <c r="AC13"/>
    </row>
    <row r="14" spans="1:29" s="4" customFormat="1" ht="16.5" customHeight="1" x14ac:dyDescent="0.25">
      <c r="A14" s="13" t="s">
        <v>3</v>
      </c>
      <c r="B14" s="17">
        <f>23176+17788+20191</f>
        <v>61155</v>
      </c>
      <c r="C14" s="17">
        <f>18855+19389+20375</f>
        <v>58619</v>
      </c>
      <c r="D14" s="17">
        <f>20764+14281+11791</f>
        <v>46836</v>
      </c>
      <c r="E14" s="17">
        <f>16477+17365+19565</f>
        <v>53407</v>
      </c>
      <c r="F14" s="17">
        <f>26331+16532+22240</f>
        <v>65103</v>
      </c>
      <c r="G14" s="17">
        <f>20899+19317+22464</f>
        <v>62680</v>
      </c>
      <c r="H14" s="17">
        <f>21027+21810+17107</f>
        <v>59944</v>
      </c>
      <c r="I14" s="17">
        <f>20178+18742+21316</f>
        <v>60236</v>
      </c>
      <c r="J14" s="17">
        <f>26014+18311+21617</f>
        <v>65942</v>
      </c>
      <c r="K14" s="17">
        <f>20348+23306+21175</f>
        <v>64829</v>
      </c>
      <c r="L14" s="17">
        <f>23824+20746+19159</f>
        <v>63729</v>
      </c>
      <c r="M14" s="17">
        <f>21019+19656+20981</f>
        <v>61656</v>
      </c>
      <c r="N14" s="17">
        <f>27847+18759+20176</f>
        <v>66782</v>
      </c>
      <c r="O14" s="17">
        <f>22007+23217+20563</f>
        <v>65787</v>
      </c>
      <c r="P14" s="17">
        <f>24250+20621+19598</f>
        <v>64469</v>
      </c>
      <c r="Q14" s="17">
        <f>22044+18773+22972</f>
        <v>63789</v>
      </c>
      <c r="R14" s="17">
        <f>24166+19499+22896</f>
        <v>66561</v>
      </c>
      <c r="S14" s="17">
        <f>21540+22192+19483</f>
        <v>63215</v>
      </c>
      <c r="T14" s="17">
        <f>27544+19840+20468</f>
        <v>67852</v>
      </c>
      <c r="U14" s="17">
        <f>20791+19011+24212</f>
        <v>64014</v>
      </c>
      <c r="V14" s="17">
        <f>25199+17828+22250</f>
        <v>65277</v>
      </c>
      <c r="W14" s="17">
        <f>22825+21901+21887</f>
        <v>66613</v>
      </c>
      <c r="X14" s="17"/>
      <c r="Y14" s="17"/>
      <c r="Z14"/>
      <c r="AA14"/>
      <c r="AB14"/>
      <c r="AC14"/>
    </row>
    <row r="15" spans="1:29" s="4" customFormat="1" ht="16.5" customHeight="1" x14ac:dyDescent="0.25">
      <c r="A15" s="13" t="s">
        <v>4</v>
      </c>
      <c r="B15" s="17">
        <f>5612+4546+5366</f>
        <v>15524</v>
      </c>
      <c r="C15" s="17">
        <f>5062+4801+4815</f>
        <v>14678</v>
      </c>
      <c r="D15" s="17">
        <f>5251+3643+3197</f>
        <v>12091</v>
      </c>
      <c r="E15" s="17">
        <f>4261+4479+4648</f>
        <v>13388</v>
      </c>
      <c r="F15" s="17">
        <f>6154+4030+5790</f>
        <v>15974</v>
      </c>
      <c r="G15" s="17">
        <f>5208+4696+5263</f>
        <v>15167</v>
      </c>
      <c r="H15" s="17">
        <f>5114+5169+4329</f>
        <v>14612</v>
      </c>
      <c r="I15" s="17">
        <f>5097+4868+5298</f>
        <v>15263</v>
      </c>
      <c r="J15" s="17">
        <f>5887+4577+5568</f>
        <v>16032</v>
      </c>
      <c r="K15" s="17">
        <f>4885+5560+4957</f>
        <v>15402</v>
      </c>
      <c r="L15" s="17">
        <f>5806+4950+4709</f>
        <v>15465</v>
      </c>
      <c r="M15" s="17">
        <f>5354+5057+5290</f>
        <v>15701</v>
      </c>
      <c r="N15" s="17">
        <f>6382+4511+5234</f>
        <v>16127</v>
      </c>
      <c r="O15" s="17">
        <f>5209+5448+4909</f>
        <v>15566</v>
      </c>
      <c r="P15" s="17">
        <f>5739+4865+4808</f>
        <v>15412</v>
      </c>
      <c r="Q15" s="18">
        <f>5472+4832+5530</f>
        <v>15834</v>
      </c>
      <c r="R15" s="17">
        <f>5722+4748+5654</f>
        <v>16124</v>
      </c>
      <c r="S15" s="17">
        <f>5251+5105+4460</f>
        <v>14816</v>
      </c>
      <c r="T15" s="17">
        <f>6494+4634+4867</f>
        <v>15995</v>
      </c>
      <c r="U15" s="17">
        <f>5308+4817+5907</f>
        <v>16032</v>
      </c>
      <c r="V15" s="17">
        <f>5924+4364+5572</f>
        <v>15860</v>
      </c>
      <c r="W15" s="17">
        <f>5501+5045+5059</f>
        <v>15605</v>
      </c>
      <c r="X15" s="17"/>
      <c r="Y15" s="17"/>
      <c r="Z15"/>
      <c r="AA15"/>
      <c r="AB15"/>
      <c r="AC15"/>
    </row>
    <row r="16" spans="1:29" s="4" customFormat="1" ht="16.5" customHeight="1" x14ac:dyDescent="0.25">
      <c r="A16" s="13" t="s">
        <v>5</v>
      </c>
      <c r="B16" s="17">
        <f>109+86+137</f>
        <v>332</v>
      </c>
      <c r="C16" s="17">
        <f>134+152+85</f>
        <v>371</v>
      </c>
      <c r="D16" s="17">
        <f>88+85+83</f>
        <v>256</v>
      </c>
      <c r="E16" s="17">
        <f>128+130+70</f>
        <v>328</v>
      </c>
      <c r="F16" s="17">
        <f>139+86+136</f>
        <v>361</v>
      </c>
      <c r="G16" s="17">
        <f>149+134+99</f>
        <v>382</v>
      </c>
      <c r="H16" s="17">
        <f>100+124+107</f>
        <v>331</v>
      </c>
      <c r="I16" s="17">
        <f>150+132+84</f>
        <v>366</v>
      </c>
      <c r="J16" s="17">
        <f>109+108+136</f>
        <v>353</v>
      </c>
      <c r="K16" s="17">
        <f>125+134+79</f>
        <v>338</v>
      </c>
      <c r="L16" s="17">
        <f>141+121+107</f>
        <v>369</v>
      </c>
      <c r="M16" s="17">
        <f>156+94+94</f>
        <v>344</v>
      </c>
      <c r="N16" s="17">
        <f>114+125+99</f>
        <v>338</v>
      </c>
      <c r="O16" s="17">
        <f>147+122+92</f>
        <v>361</v>
      </c>
      <c r="P16" s="17">
        <f>118+122+111</f>
        <v>351</v>
      </c>
      <c r="Q16" s="17">
        <f>155+106+110</f>
        <v>371</v>
      </c>
      <c r="R16" s="17">
        <f>108+118+116</f>
        <v>342</v>
      </c>
      <c r="S16" s="17">
        <f>138+97+110</f>
        <v>345</v>
      </c>
      <c r="T16" s="17">
        <f>135+118+110</f>
        <v>363</v>
      </c>
      <c r="U16" s="17">
        <f>163+88+136</f>
        <v>387</v>
      </c>
      <c r="V16" s="17">
        <f>137+87+107</f>
        <v>331</v>
      </c>
      <c r="W16" s="17">
        <f>154+125+115</f>
        <v>394</v>
      </c>
      <c r="X16" s="17"/>
      <c r="Y16" s="17"/>
      <c r="Z16"/>
      <c r="AA16"/>
      <c r="AB16"/>
      <c r="AC16"/>
    </row>
    <row r="17" spans="1:29" s="4" customFormat="1" ht="16.5" customHeight="1" x14ac:dyDescent="0.25">
      <c r="A17" s="5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/>
      <c r="AA17"/>
      <c r="AB17"/>
      <c r="AC17"/>
    </row>
    <row r="18" spans="1:29" s="4" customFormat="1" ht="16.5" customHeight="1" x14ac:dyDescent="0.25">
      <c r="A18" s="15" t="s">
        <v>0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/>
      <c r="AA18"/>
      <c r="AB18"/>
      <c r="AC18"/>
    </row>
    <row r="19" spans="1:29" s="4" customFormat="1" ht="16.5" customHeight="1" x14ac:dyDescent="0.25">
      <c r="A19" s="11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9" ht="16.5" customHeight="1" x14ac:dyDescent="0.2">
      <c r="A20" s="8"/>
      <c r="B20" s="1"/>
      <c r="C20" s="1"/>
      <c r="D20" s="1"/>
      <c r="E20" s="24"/>
      <c r="F20" s="6"/>
      <c r="G20" s="6"/>
      <c r="H20" s="6"/>
      <c r="I20" s="24"/>
      <c r="J20" s="6"/>
      <c r="K20" s="6"/>
      <c r="L20" s="6"/>
      <c r="M20" s="24"/>
      <c r="N20" s="6"/>
      <c r="O20" s="6"/>
      <c r="P20" s="25"/>
      <c r="Q20" s="24"/>
      <c r="R20" s="22"/>
      <c r="S20" s="22"/>
      <c r="T20" s="22"/>
      <c r="U20" s="24"/>
      <c r="V20" s="6"/>
      <c r="W20" s="6"/>
      <c r="X20" s="6"/>
      <c r="Y20" s="6"/>
    </row>
    <row r="21" spans="1:29" ht="16.5" customHeight="1" x14ac:dyDescent="0.2">
      <c r="A21" s="8"/>
      <c r="B21" s="1"/>
      <c r="C21" s="1"/>
      <c r="D21" s="25"/>
      <c r="E21" s="24"/>
      <c r="F21" s="6"/>
      <c r="G21" s="6"/>
      <c r="H21" s="6"/>
      <c r="I21" s="24"/>
      <c r="J21" s="6"/>
      <c r="K21" s="6"/>
      <c r="L21" s="6"/>
      <c r="M21" s="24"/>
      <c r="N21" s="6"/>
      <c r="O21" s="6"/>
      <c r="P21" s="25"/>
      <c r="Q21" s="24"/>
      <c r="R21" s="22"/>
      <c r="S21" s="22"/>
      <c r="T21" s="22"/>
      <c r="U21" s="24"/>
      <c r="V21" s="6"/>
      <c r="W21" s="6"/>
      <c r="X21" s="6"/>
      <c r="Y21" s="6"/>
    </row>
    <row r="22" spans="1:29" ht="16.5" customHeight="1" x14ac:dyDescent="0.2">
      <c r="A22" s="8"/>
      <c r="B22" s="1"/>
      <c r="C22" s="1"/>
      <c r="D22" s="1"/>
      <c r="E22" s="23"/>
      <c r="F22" s="6"/>
      <c r="G22" s="6"/>
      <c r="H22" s="6"/>
      <c r="I22" s="23"/>
      <c r="J22" s="6"/>
      <c r="K22" s="6"/>
      <c r="L22" s="6"/>
      <c r="M22" s="23"/>
      <c r="N22" s="6"/>
      <c r="O22" s="6"/>
      <c r="P22" s="6"/>
      <c r="Q22" s="23"/>
      <c r="R22" s="6"/>
      <c r="S22" s="6"/>
      <c r="T22" s="6"/>
      <c r="U22" s="23"/>
      <c r="V22" s="6"/>
      <c r="W22" s="6"/>
      <c r="X22" s="6"/>
      <c r="Y22" s="6"/>
    </row>
    <row r="23" spans="1:29" ht="16.5" customHeight="1" x14ac:dyDescent="0.2">
      <c r="A23" s="8"/>
      <c r="B23" s="1"/>
      <c r="C23" s="1"/>
      <c r="D23" s="1"/>
      <c r="E23" s="23"/>
      <c r="F23" s="6"/>
      <c r="G23" s="6"/>
      <c r="H23" s="6"/>
      <c r="I23" s="23"/>
      <c r="J23" s="6"/>
      <c r="K23" s="6"/>
      <c r="L23" s="6"/>
      <c r="M23" s="23"/>
      <c r="N23" s="6"/>
      <c r="O23" s="6"/>
      <c r="P23" s="6"/>
      <c r="Q23" s="23"/>
      <c r="R23" s="6"/>
      <c r="S23" s="6"/>
      <c r="T23" s="6"/>
      <c r="U23" s="6"/>
      <c r="V23" s="6"/>
      <c r="W23" s="6"/>
      <c r="X23" s="6"/>
      <c r="Y23" s="6"/>
    </row>
    <row r="24" spans="1:29" ht="16.5" customHeight="1" x14ac:dyDescent="0.2">
      <c r="A24" s="8"/>
      <c r="B24" s="1"/>
      <c r="C24" s="1"/>
      <c r="D24" s="1"/>
      <c r="E24" s="1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26"/>
      <c r="R24" s="6"/>
      <c r="S24" s="6"/>
      <c r="T24" s="6"/>
      <c r="U24" s="6"/>
      <c r="V24" s="6"/>
      <c r="W24" s="27"/>
      <c r="X24" s="6"/>
      <c r="Y24" s="6"/>
    </row>
    <row r="25" spans="1:29" ht="16.5" customHeight="1" x14ac:dyDescent="0.2">
      <c r="A25" s="8"/>
      <c r="B25" s="1"/>
      <c r="C25" s="1"/>
      <c r="D25" s="1"/>
      <c r="E25" s="1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27"/>
      <c r="X25" s="6"/>
      <c r="Y25" s="6"/>
    </row>
    <row r="26" spans="1:29" ht="16.5" customHeight="1" x14ac:dyDescent="0.2">
      <c r="A26" s="8"/>
      <c r="B26" s="1"/>
      <c r="C26" s="1"/>
      <c r="D26" s="1"/>
      <c r="E26" s="1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9" ht="16.5" customHeight="1" x14ac:dyDescent="0.2">
      <c r="A27" s="8"/>
      <c r="B27" s="1"/>
      <c r="C27" s="1"/>
      <c r="D27" s="1"/>
      <c r="E27" s="1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9" ht="16.5" customHeight="1" x14ac:dyDescent="0.2">
      <c r="A28" s="8"/>
      <c r="B28" s="1"/>
      <c r="C28" s="1"/>
      <c r="D28" s="1"/>
      <c r="E28" s="1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9" ht="16.5" customHeight="1" x14ac:dyDescent="0.2">
      <c r="A29" s="8"/>
      <c r="B29" s="1"/>
      <c r="C29" s="1"/>
      <c r="D29" s="1"/>
      <c r="E29" s="1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9" ht="16.5" customHeight="1" x14ac:dyDescent="0.2">
      <c r="A30" s="8"/>
      <c r="B30" s="1"/>
      <c r="C30" s="1"/>
      <c r="D30" s="1"/>
      <c r="E30" s="1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9" ht="16.5" customHeight="1" x14ac:dyDescent="0.2">
      <c r="A31" s="8"/>
      <c r="B31" s="1"/>
      <c r="C31" s="1"/>
      <c r="D31" s="1"/>
      <c r="E31" s="1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9" ht="16.5" customHeight="1" x14ac:dyDescent="0.2">
      <c r="A32" s="8"/>
      <c r="B32" s="1"/>
      <c r="C32" s="1"/>
      <c r="D32" s="1"/>
      <c r="E32" s="1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6.5" customHeight="1" x14ac:dyDescent="0.2">
      <c r="A33" s="8"/>
      <c r="B33" s="1"/>
      <c r="C33" s="1"/>
      <c r="D33" s="1"/>
      <c r="E33" s="1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6.5" customHeight="1" x14ac:dyDescent="0.2">
      <c r="A34" s="8"/>
      <c r="B34" s="1"/>
      <c r="C34" s="1"/>
      <c r="D34" s="1"/>
      <c r="E34" s="1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6.5" customHeight="1" x14ac:dyDescent="0.2">
      <c r="A35" s="8"/>
      <c r="B35" s="1"/>
      <c r="C35" s="1"/>
      <c r="D35" s="1"/>
      <c r="E35" s="1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6.5" customHeight="1" x14ac:dyDescent="0.2">
      <c r="A36" s="8"/>
      <c r="B36" s="1"/>
      <c r="C36" s="1"/>
      <c r="D36" s="1"/>
      <c r="E36" s="1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6.5" customHeight="1" x14ac:dyDescent="0.2">
      <c r="A37" s="8"/>
      <c r="B37" s="1"/>
      <c r="C37" s="1"/>
      <c r="D37" s="1"/>
      <c r="E37" s="1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6.5" customHeight="1" x14ac:dyDescent="0.2">
      <c r="A38" s="8"/>
      <c r="B38" s="1"/>
      <c r="C38" s="1"/>
      <c r="D38" s="1"/>
      <c r="E38" s="1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6.5" customHeight="1" x14ac:dyDescent="0.2">
      <c r="A39" s="8"/>
      <c r="B39" s="1"/>
      <c r="C39" s="1"/>
      <c r="D39" s="1"/>
      <c r="E39" s="1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6.5" customHeight="1" x14ac:dyDescent="0.2">
      <c r="A40" s="8"/>
      <c r="B40" s="1"/>
      <c r="C40" s="1"/>
      <c r="D40" s="1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6.5" customHeight="1" x14ac:dyDescent="0.2">
      <c r="A41" s="8"/>
      <c r="B41" s="1"/>
      <c r="C41" s="1"/>
      <c r="D41" s="1"/>
      <c r="E41" s="1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6.5" customHeight="1" x14ac:dyDescent="0.2">
      <c r="A42" s="8"/>
      <c r="B42" s="1"/>
      <c r="C42" s="1"/>
      <c r="D42" s="1"/>
      <c r="E42" s="1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6.5" customHeight="1" x14ac:dyDescent="0.2">
      <c r="A43" s="8"/>
      <c r="B43" s="1"/>
      <c r="C43" s="1"/>
      <c r="D43" s="1"/>
      <c r="E43" s="1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6.5" customHeight="1" x14ac:dyDescent="0.2">
      <c r="A44" s="8"/>
      <c r="B44" s="1"/>
      <c r="C44" s="1"/>
      <c r="D44" s="1"/>
      <c r="E44" s="1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6.5" customHeight="1" x14ac:dyDescent="0.2">
      <c r="A45" s="8"/>
      <c r="B45" s="1"/>
      <c r="C45" s="1"/>
      <c r="D45" s="1"/>
      <c r="E45" s="1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6.5" customHeight="1" x14ac:dyDescent="0.2">
      <c r="A46" s="8"/>
      <c r="B46" s="1"/>
      <c r="C46" s="1"/>
      <c r="D46" s="1"/>
      <c r="E46" s="1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6.5" customHeight="1" x14ac:dyDescent="0.2">
      <c r="A47" s="8"/>
      <c r="B47" s="1"/>
      <c r="C47" s="1"/>
      <c r="D47" s="1"/>
      <c r="E47" s="1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6.5" customHeight="1" x14ac:dyDescent="0.2">
      <c r="A48" s="8"/>
      <c r="B48" s="1"/>
      <c r="C48" s="1"/>
      <c r="D48" s="1"/>
      <c r="E48" s="1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6.5" customHeight="1" x14ac:dyDescent="0.2">
      <c r="A49" s="8"/>
      <c r="B49" s="1"/>
      <c r="C49" s="1"/>
      <c r="D49" s="1"/>
      <c r="E49" s="1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6.5" customHeight="1" x14ac:dyDescent="0.2">
      <c r="A50" s="8"/>
      <c r="B50" s="1"/>
      <c r="C50" s="1"/>
      <c r="D50" s="1"/>
      <c r="E50" s="1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6.5" customHeight="1" x14ac:dyDescent="0.2">
      <c r="A51" s="8"/>
      <c r="B51" s="1"/>
      <c r="C51" s="1"/>
      <c r="D51" s="1"/>
      <c r="E51" s="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6.5" customHeight="1" x14ac:dyDescent="0.2">
      <c r="A52" s="8"/>
      <c r="B52" s="1"/>
      <c r="C52" s="1"/>
      <c r="D52" s="1"/>
      <c r="E52" s="1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6.5" customHeight="1" x14ac:dyDescent="0.2">
      <c r="A53" s="8"/>
      <c r="B53" s="1"/>
      <c r="C53" s="1"/>
      <c r="D53" s="1"/>
      <c r="E53" s="1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6.5" customHeight="1" x14ac:dyDescent="0.2">
      <c r="A54" s="8"/>
      <c r="B54" s="1"/>
      <c r="C54" s="1"/>
      <c r="D54" s="1"/>
      <c r="E54" s="1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6.5" customHeight="1" x14ac:dyDescent="0.2">
      <c r="A55" s="8"/>
      <c r="B55" s="1"/>
      <c r="C55" s="1"/>
      <c r="D55" s="1"/>
      <c r="E55" s="1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6.5" customHeight="1" x14ac:dyDescent="0.2">
      <c r="A56" s="8"/>
      <c r="B56" s="1"/>
      <c r="C56" s="1"/>
      <c r="D56" s="1"/>
      <c r="E56" s="1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6.5" customHeight="1" x14ac:dyDescent="0.2">
      <c r="A57" s="8"/>
      <c r="B57" s="1"/>
      <c r="C57" s="1"/>
      <c r="D57" s="1"/>
      <c r="E57" s="1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6.5" customHeight="1" x14ac:dyDescent="0.2">
      <c r="A58" s="8"/>
      <c r="B58" s="1"/>
      <c r="C58" s="1"/>
      <c r="D58" s="1"/>
      <c r="E58" s="1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6.5" customHeight="1" x14ac:dyDescent="0.2">
      <c r="A59" s="8"/>
      <c r="B59" s="1"/>
      <c r="C59" s="1"/>
      <c r="D59" s="1"/>
      <c r="E59" s="1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6.5" customHeight="1" x14ac:dyDescent="0.2">
      <c r="A60" s="8"/>
      <c r="B60" s="1"/>
      <c r="C60" s="1"/>
      <c r="D60" s="1"/>
      <c r="E60" s="1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6.5" customHeight="1" x14ac:dyDescent="0.2">
      <c r="A61" s="8"/>
      <c r="B61" s="1"/>
      <c r="C61" s="1"/>
      <c r="D61" s="1"/>
      <c r="E61" s="1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6.5" customHeight="1" x14ac:dyDescent="0.2">
      <c r="A62" s="8"/>
      <c r="B62" s="1"/>
      <c r="C62" s="1"/>
      <c r="D62" s="1"/>
      <c r="E62" s="1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6.5" customHeight="1" x14ac:dyDescent="0.2">
      <c r="A63" s="8"/>
      <c r="B63" s="1"/>
      <c r="C63" s="1"/>
      <c r="D63" s="1"/>
      <c r="E63" s="1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5" customHeight="1" x14ac:dyDescent="0.2">
      <c r="A64" s="8"/>
      <c r="B64" s="1"/>
      <c r="C64" s="1"/>
      <c r="D64" s="1"/>
      <c r="E64" s="1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6.5" customHeight="1" x14ac:dyDescent="0.2">
      <c r="A65" s="8"/>
      <c r="B65" s="1"/>
      <c r="C65" s="1"/>
      <c r="D65" s="1"/>
      <c r="E65" s="1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5" customHeight="1" x14ac:dyDescent="0.2">
      <c r="A66" s="8"/>
      <c r="B66" s="1"/>
      <c r="C66" s="1"/>
      <c r="D66" s="1"/>
      <c r="E66" s="1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5" customHeight="1" x14ac:dyDescent="0.2">
      <c r="A67" s="8"/>
      <c r="B67" s="1"/>
      <c r="C67" s="1"/>
      <c r="D67" s="1"/>
      <c r="E67" s="1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5" customHeight="1" x14ac:dyDescent="0.2">
      <c r="A68" s="8"/>
      <c r="B68" s="1"/>
      <c r="C68" s="1"/>
      <c r="D68" s="1"/>
      <c r="E68" s="1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5" customHeight="1" x14ac:dyDescent="0.2">
      <c r="A69" s="8"/>
      <c r="B69" s="1"/>
      <c r="C69" s="1"/>
      <c r="D69" s="1"/>
      <c r="E69" s="1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5" customHeight="1" x14ac:dyDescent="0.2">
      <c r="A70" s="8"/>
      <c r="B70" s="1"/>
      <c r="C70" s="1"/>
      <c r="D70" s="1"/>
      <c r="E70" s="1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5" customHeight="1" x14ac:dyDescent="0.2">
      <c r="A71" s="8"/>
      <c r="B71" s="1"/>
      <c r="C71" s="1"/>
      <c r="D71" s="1"/>
      <c r="E71" s="1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5" customHeight="1" x14ac:dyDescent="0.2">
      <c r="A72" s="8"/>
      <c r="B72" s="1"/>
      <c r="C72" s="1"/>
      <c r="D72" s="1"/>
      <c r="E72" s="1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5" customHeight="1" x14ac:dyDescent="0.2">
      <c r="A73" s="8"/>
      <c r="B73" s="1"/>
      <c r="C73" s="1"/>
      <c r="D73" s="1"/>
      <c r="E73" s="1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5" customHeight="1" x14ac:dyDescent="0.2">
      <c r="A74" s="8"/>
      <c r="B74" s="1"/>
      <c r="C74" s="1"/>
      <c r="D74" s="1"/>
      <c r="E74" s="1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5" customHeight="1" x14ac:dyDescent="0.2">
      <c r="A75" s="8"/>
      <c r="B75" s="1"/>
      <c r="C75" s="1"/>
      <c r="D75" s="1"/>
      <c r="E75" s="1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5" customHeight="1" x14ac:dyDescent="0.2">
      <c r="A76" s="8"/>
      <c r="B76" s="1"/>
      <c r="C76" s="1"/>
      <c r="D76" s="1"/>
      <c r="E76" s="1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6.5" customHeight="1" x14ac:dyDescent="0.2">
      <c r="A77" s="8"/>
      <c r="B77" s="1"/>
      <c r="C77" s="1"/>
      <c r="D77" s="1"/>
      <c r="E77" s="1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6.5" customHeight="1" x14ac:dyDescent="0.2">
      <c r="A78" s="8"/>
      <c r="B78" s="1"/>
      <c r="C78" s="1"/>
      <c r="D78" s="1"/>
      <c r="E78" s="1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6.5" customHeight="1" x14ac:dyDescent="0.2">
      <c r="A79" s="8"/>
      <c r="B79" s="1"/>
      <c r="C79" s="1"/>
      <c r="D79" s="1"/>
      <c r="E79" s="1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6.5" customHeight="1" x14ac:dyDescent="0.2">
      <c r="A80" s="8"/>
      <c r="B80" s="1"/>
      <c r="C80" s="1"/>
      <c r="D80" s="1"/>
      <c r="E80" s="1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6.5" customHeight="1" x14ac:dyDescent="0.2">
      <c r="A81" s="8"/>
      <c r="B81" s="1"/>
      <c r="C81" s="1"/>
      <c r="D81" s="1"/>
      <c r="E81" s="1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6.5" customHeight="1" x14ac:dyDescent="0.2">
      <c r="A82" s="8"/>
      <c r="B82" s="1"/>
      <c r="C82" s="1"/>
      <c r="D82" s="1"/>
      <c r="E82" s="1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6.5" customHeight="1" x14ac:dyDescent="0.2">
      <c r="A83" s="8"/>
      <c r="B83" s="1"/>
      <c r="C83" s="1"/>
      <c r="D83" s="1"/>
      <c r="E83" s="1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6.5" customHeight="1" x14ac:dyDescent="0.2">
      <c r="A84" s="8"/>
      <c r="B84" s="1"/>
      <c r="C84" s="1"/>
      <c r="D84" s="1"/>
      <c r="E84" s="1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6.5" customHeight="1" x14ac:dyDescent="0.2">
      <c r="A85" s="8"/>
      <c r="B85" s="1"/>
      <c r="C85" s="1"/>
      <c r="D85" s="1"/>
      <c r="E85" s="1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6.5" customHeight="1" x14ac:dyDescent="0.2">
      <c r="A86" s="8"/>
      <c r="B86" s="1"/>
      <c r="C86" s="1"/>
      <c r="D86" s="1"/>
      <c r="E86" s="1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6.5" customHeight="1" x14ac:dyDescent="0.2">
      <c r="A87" s="8"/>
      <c r="B87" s="1"/>
      <c r="C87" s="1"/>
      <c r="D87" s="1"/>
      <c r="E87" s="1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6.5" customHeight="1" x14ac:dyDescent="0.2">
      <c r="A88" s="8"/>
      <c r="B88" s="1"/>
      <c r="C88" s="1"/>
      <c r="D88" s="1"/>
      <c r="E88" s="1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6.5" customHeight="1" x14ac:dyDescent="0.2">
      <c r="A89" s="8"/>
      <c r="B89" s="1"/>
      <c r="C89" s="1"/>
      <c r="D89" s="1"/>
      <c r="E89" s="1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6.5" customHeight="1" x14ac:dyDescent="0.2">
      <c r="A90" s="8"/>
      <c r="B90" s="1"/>
      <c r="C90" s="1"/>
      <c r="D90" s="1"/>
      <c r="E90" s="1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6.5" customHeight="1" x14ac:dyDescent="0.2">
      <c r="A91" s="8"/>
      <c r="B91" s="1"/>
      <c r="C91" s="1"/>
      <c r="D91" s="1"/>
      <c r="E91" s="1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6.5" customHeight="1" x14ac:dyDescent="0.2">
      <c r="A92" s="8"/>
      <c r="B92" s="1"/>
      <c r="C92" s="1"/>
      <c r="D92" s="1"/>
      <c r="E92" s="1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6.5" customHeight="1" x14ac:dyDescent="0.2">
      <c r="A93" s="8"/>
      <c r="B93" s="1"/>
      <c r="C93" s="1"/>
      <c r="D93" s="1"/>
      <c r="E93" s="1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6.5" customHeight="1" x14ac:dyDescent="0.2">
      <c r="A94" s="8"/>
      <c r="B94" s="1"/>
      <c r="C94" s="1"/>
      <c r="D94" s="1"/>
      <c r="E94" s="1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6.5" customHeight="1" x14ac:dyDescent="0.2">
      <c r="A95" s="8"/>
      <c r="B95" s="1"/>
      <c r="C95" s="1"/>
      <c r="D95" s="1"/>
      <c r="E95" s="1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6.5" customHeight="1" x14ac:dyDescent="0.2">
      <c r="A96" s="8"/>
      <c r="B96" s="1"/>
      <c r="C96" s="1"/>
      <c r="D96" s="1"/>
      <c r="E96" s="1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6.5" customHeight="1" x14ac:dyDescent="0.2">
      <c r="A97" s="8"/>
      <c r="B97" s="1"/>
      <c r="C97" s="1"/>
      <c r="D97" s="1"/>
      <c r="E97" s="1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6.5" customHeight="1" x14ac:dyDescent="0.2">
      <c r="A98" s="8"/>
      <c r="B98" s="1"/>
      <c r="C98" s="1"/>
      <c r="D98" s="1"/>
      <c r="E98" s="1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6.5" customHeight="1" x14ac:dyDescent="0.2">
      <c r="A99" s="8"/>
      <c r="B99" s="1"/>
      <c r="C99" s="1"/>
      <c r="D99" s="1"/>
      <c r="E99" s="1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6.5" customHeight="1" x14ac:dyDescent="0.2">
      <c r="A100" s="8"/>
      <c r="B100" s="1"/>
      <c r="C100" s="1"/>
      <c r="D100" s="1"/>
      <c r="E100" s="1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6.5" customHeight="1" x14ac:dyDescent="0.2">
      <c r="A101" s="8"/>
      <c r="B101" s="1"/>
      <c r="C101" s="1"/>
      <c r="D101" s="1"/>
      <c r="E101" s="1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6.5" customHeight="1" x14ac:dyDescent="0.2">
      <c r="A102" s="8"/>
      <c r="B102" s="1"/>
      <c r="C102" s="1"/>
      <c r="D102" s="1"/>
      <c r="E102" s="1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6.5" customHeight="1" x14ac:dyDescent="0.2">
      <c r="A103" s="8"/>
      <c r="B103" s="1"/>
      <c r="C103" s="1"/>
      <c r="D103" s="1"/>
      <c r="E103" s="1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6.5" customHeight="1" x14ac:dyDescent="0.2">
      <c r="A104" s="8"/>
      <c r="B104" s="1"/>
      <c r="C104" s="1"/>
      <c r="D104" s="1"/>
      <c r="E104" s="1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6.5" customHeight="1" x14ac:dyDescent="0.2">
      <c r="A105" s="8"/>
      <c r="B105" s="1"/>
      <c r="C105" s="1"/>
      <c r="D105" s="1"/>
      <c r="E105" s="1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6.5" customHeight="1" x14ac:dyDescent="0.2">
      <c r="A106" s="8"/>
      <c r="B106" s="1"/>
      <c r="C106" s="1"/>
      <c r="D106" s="1"/>
      <c r="E106" s="1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6.5" customHeight="1" x14ac:dyDescent="0.2">
      <c r="A107" s="8"/>
      <c r="B107" s="1"/>
      <c r="C107" s="1"/>
      <c r="D107" s="1"/>
      <c r="E107" s="1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6.5" customHeight="1" x14ac:dyDescent="0.2">
      <c r="A108" s="8"/>
      <c r="B108" s="1"/>
      <c r="C108" s="1"/>
      <c r="D108" s="1"/>
      <c r="E108" s="1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6.5" customHeight="1" x14ac:dyDescent="0.2">
      <c r="A109" s="8"/>
      <c r="B109" s="1"/>
      <c r="C109" s="1"/>
      <c r="D109" s="1"/>
      <c r="E109" s="1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6.5" customHeight="1" x14ac:dyDescent="0.2">
      <c r="A110" s="8"/>
      <c r="B110" s="1"/>
      <c r="C110" s="1"/>
      <c r="D110" s="1"/>
      <c r="E110" s="1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6.5" customHeight="1" x14ac:dyDescent="0.2">
      <c r="A111" s="8"/>
      <c r="B111" s="1"/>
      <c r="C111" s="1"/>
      <c r="D111" s="1"/>
      <c r="E111" s="1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6.5" customHeight="1" x14ac:dyDescent="0.2">
      <c r="A112" s="8"/>
      <c r="B112" s="1"/>
      <c r="C112" s="1"/>
      <c r="D112" s="1"/>
      <c r="E112" s="1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6.5" customHeight="1" x14ac:dyDescent="0.2">
      <c r="A113" s="8"/>
      <c r="B113" s="1"/>
      <c r="C113" s="1"/>
      <c r="D113" s="1"/>
      <c r="E113" s="1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6.5" customHeight="1" x14ac:dyDescent="0.2">
      <c r="A114" s="8"/>
      <c r="B114" s="1"/>
      <c r="C114" s="1"/>
      <c r="D114" s="1"/>
      <c r="E114" s="1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6.5" customHeight="1" x14ac:dyDescent="0.2">
      <c r="A115" s="8"/>
      <c r="B115" s="1"/>
      <c r="C115" s="1"/>
      <c r="D115" s="1"/>
      <c r="E115" s="1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6.5" customHeight="1" x14ac:dyDescent="0.2">
      <c r="A116" s="8"/>
      <c r="B116" s="1"/>
      <c r="C116" s="1"/>
      <c r="D116" s="1"/>
      <c r="E116" s="1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6.5" customHeight="1" x14ac:dyDescent="0.2">
      <c r="A117" s="8"/>
      <c r="B117" s="1"/>
      <c r="C117" s="1"/>
      <c r="D117" s="1"/>
      <c r="E117" s="1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6.5" customHeight="1" x14ac:dyDescent="0.2">
      <c r="A118" s="8"/>
      <c r="B118" s="1"/>
      <c r="C118" s="1"/>
      <c r="D118" s="1"/>
      <c r="E118" s="1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6.5" customHeight="1" x14ac:dyDescent="0.2">
      <c r="A119" s="8"/>
      <c r="B119" s="1"/>
      <c r="C119" s="1"/>
      <c r="D119" s="1"/>
      <c r="E119" s="1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6.5" customHeight="1" x14ac:dyDescent="0.2">
      <c r="A120" s="8"/>
      <c r="B120" s="1"/>
      <c r="C120" s="1"/>
      <c r="D120" s="1"/>
      <c r="E120" s="1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6.5" customHeight="1" x14ac:dyDescent="0.2">
      <c r="A121" s="8"/>
      <c r="B121" s="1"/>
      <c r="C121" s="1"/>
      <c r="D121" s="1"/>
      <c r="E121" s="1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6.5" customHeight="1" x14ac:dyDescent="0.2">
      <c r="A122" s="8"/>
      <c r="B122" s="1"/>
      <c r="C122" s="1"/>
      <c r="D122" s="1"/>
      <c r="E122" s="1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6.5" customHeight="1" x14ac:dyDescent="0.2">
      <c r="A123" s="8"/>
      <c r="B123" s="1"/>
      <c r="C123" s="1"/>
      <c r="D123" s="1"/>
      <c r="E123" s="1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6.5" customHeight="1" x14ac:dyDescent="0.2">
      <c r="A124" s="8"/>
      <c r="B124" s="1"/>
      <c r="C124" s="1"/>
      <c r="D124" s="1"/>
      <c r="E124" s="1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6.5" customHeight="1" x14ac:dyDescent="0.2">
      <c r="A125" s="8"/>
      <c r="B125" s="1"/>
      <c r="C125" s="1"/>
      <c r="D125" s="1"/>
      <c r="E125" s="1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6.5" customHeight="1" x14ac:dyDescent="0.2">
      <c r="A126" s="8"/>
      <c r="B126" s="1"/>
      <c r="C126" s="1"/>
      <c r="D126" s="1"/>
      <c r="E126" s="1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6.5" customHeight="1" x14ac:dyDescent="0.2">
      <c r="A127" s="8"/>
      <c r="B127" s="1"/>
      <c r="C127" s="1"/>
      <c r="D127" s="1"/>
      <c r="E127" s="1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6.5" customHeight="1" x14ac:dyDescent="0.2">
      <c r="A128" s="8"/>
      <c r="B128" s="1"/>
      <c r="C128" s="1"/>
      <c r="D128" s="1"/>
      <c r="E128" s="1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6.5" customHeight="1" x14ac:dyDescent="0.2">
      <c r="A129" s="8"/>
      <c r="B129" s="1"/>
      <c r="C129" s="1"/>
      <c r="D129" s="1"/>
      <c r="E129" s="1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6.5" customHeight="1" x14ac:dyDescent="0.2">
      <c r="A130" s="8"/>
      <c r="B130" s="1"/>
      <c r="C130" s="1"/>
      <c r="D130" s="1"/>
      <c r="E130" s="1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6.5" customHeight="1" x14ac:dyDescent="0.2">
      <c r="A131" s="8"/>
      <c r="B131" s="1"/>
      <c r="C131" s="1"/>
      <c r="D131" s="1"/>
      <c r="E131" s="1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6.5" customHeight="1" x14ac:dyDescent="0.2">
      <c r="A132" s="8"/>
      <c r="B132" s="1"/>
      <c r="C132" s="1"/>
      <c r="D132" s="1"/>
      <c r="E132" s="1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6.5" customHeight="1" x14ac:dyDescent="0.2">
      <c r="A133" s="8"/>
      <c r="B133" s="1"/>
      <c r="C133" s="1"/>
      <c r="D133" s="1"/>
      <c r="E133" s="1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6.5" customHeight="1" x14ac:dyDescent="0.2">
      <c r="A134" s="8"/>
      <c r="B134" s="1"/>
      <c r="C134" s="1"/>
      <c r="D134" s="1"/>
      <c r="E134" s="1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6.5" customHeight="1" x14ac:dyDescent="0.2">
      <c r="A135" s="8"/>
      <c r="B135" s="1"/>
      <c r="C135" s="1"/>
      <c r="D135" s="1"/>
      <c r="E135" s="1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6.5" customHeight="1" x14ac:dyDescent="0.2">
      <c r="A136" s="8"/>
      <c r="B136" s="1"/>
      <c r="C136" s="1"/>
      <c r="D136" s="1"/>
      <c r="E136" s="1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6.5" customHeight="1" x14ac:dyDescent="0.2">
      <c r="A137" s="8"/>
      <c r="B137" s="1"/>
      <c r="C137" s="1"/>
      <c r="D137" s="1"/>
      <c r="E137" s="1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6.5" customHeight="1" x14ac:dyDescent="0.2">
      <c r="A138" s="8"/>
      <c r="B138" s="1"/>
      <c r="C138" s="1"/>
      <c r="D138" s="1"/>
      <c r="E138" s="1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6.5" customHeight="1" x14ac:dyDescent="0.2">
      <c r="A139" s="8"/>
      <c r="B139" s="1"/>
      <c r="C139" s="1"/>
      <c r="D139" s="1"/>
      <c r="E139" s="1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6.5" customHeight="1" x14ac:dyDescent="0.2">
      <c r="A140" s="8"/>
      <c r="B140" s="1"/>
      <c r="C140" s="1"/>
      <c r="D140" s="1"/>
      <c r="E140" s="1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6.5" customHeight="1" x14ac:dyDescent="0.2">
      <c r="A141" s="8"/>
      <c r="B141" s="1"/>
      <c r="C141" s="1"/>
      <c r="D141" s="1"/>
      <c r="E141" s="1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6.5" customHeight="1" x14ac:dyDescent="0.2">
      <c r="A142" s="8"/>
      <c r="B142" s="1"/>
      <c r="C142" s="1"/>
      <c r="D142" s="1"/>
      <c r="E142" s="1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6.5" customHeight="1" x14ac:dyDescent="0.2">
      <c r="A143" s="8"/>
      <c r="B143" s="1"/>
      <c r="C143" s="1"/>
      <c r="D143" s="1"/>
      <c r="E143" s="1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6.5" customHeight="1" x14ac:dyDescent="0.2">
      <c r="A144" s="8"/>
      <c r="B144" s="1"/>
      <c r="C144" s="1"/>
      <c r="D144" s="1"/>
      <c r="E144" s="1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6.5" customHeight="1" x14ac:dyDescent="0.2">
      <c r="A145" s="8"/>
      <c r="B145" s="1"/>
      <c r="C145" s="1"/>
      <c r="D145" s="1"/>
      <c r="E145" s="1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6.5" customHeight="1" x14ac:dyDescent="0.2">
      <c r="A146" s="8"/>
      <c r="B146" s="1"/>
      <c r="C146" s="1"/>
      <c r="D146" s="1"/>
      <c r="E146" s="1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6.5" customHeight="1" x14ac:dyDescent="0.2">
      <c r="A147" s="8"/>
      <c r="B147" s="1"/>
      <c r="C147" s="1"/>
      <c r="D147" s="1"/>
      <c r="E147" s="1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6.5" customHeight="1" x14ac:dyDescent="0.2">
      <c r="A148" s="8"/>
      <c r="B148" s="1"/>
      <c r="C148" s="1"/>
      <c r="D148" s="1"/>
      <c r="E148" s="1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6.5" customHeight="1" x14ac:dyDescent="0.2">
      <c r="A149" s="8"/>
      <c r="B149" s="1"/>
      <c r="C149" s="1"/>
      <c r="D149" s="1"/>
      <c r="E149" s="1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6.5" customHeight="1" x14ac:dyDescent="0.2">
      <c r="A150" s="8"/>
      <c r="B150" s="1"/>
      <c r="C150" s="1"/>
      <c r="D150" s="1"/>
      <c r="E150" s="1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6.5" customHeight="1" x14ac:dyDescent="0.2">
      <c r="A151" s="8"/>
      <c r="B151" s="1"/>
      <c r="C151" s="1"/>
      <c r="D151" s="1"/>
      <c r="E151" s="1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6.5" customHeight="1" x14ac:dyDescent="0.2">
      <c r="A152" s="8"/>
      <c r="B152" s="1"/>
      <c r="C152" s="1"/>
      <c r="D152" s="1"/>
      <c r="E152" s="1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6.5" customHeight="1" x14ac:dyDescent="0.2">
      <c r="A153" s="8"/>
      <c r="B153" s="1"/>
      <c r="C153" s="1"/>
      <c r="D153" s="1"/>
      <c r="E153" s="1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6.5" customHeight="1" x14ac:dyDescent="0.2">
      <c r="A154" s="8"/>
      <c r="B154" s="1"/>
      <c r="C154" s="1"/>
      <c r="D154" s="1"/>
      <c r="E154" s="1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6.5" customHeight="1" x14ac:dyDescent="0.2">
      <c r="A155" s="8"/>
      <c r="B155" s="1"/>
      <c r="C155" s="1"/>
      <c r="D155" s="1"/>
      <c r="E155" s="1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6.5" customHeight="1" x14ac:dyDescent="0.2">
      <c r="A156" s="8"/>
      <c r="B156" s="1"/>
      <c r="C156" s="1"/>
      <c r="D156" s="1"/>
      <c r="E156" s="1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6.5" customHeight="1" x14ac:dyDescent="0.2">
      <c r="A157" s="8"/>
      <c r="B157" s="1"/>
      <c r="C157" s="1"/>
      <c r="D157" s="1"/>
      <c r="E157" s="1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6.5" customHeight="1" x14ac:dyDescent="0.2">
      <c r="A158" s="8"/>
      <c r="B158" s="1"/>
      <c r="C158" s="1"/>
      <c r="D158" s="1"/>
      <c r="E158" s="1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6.5" customHeight="1" x14ac:dyDescent="0.2">
      <c r="A159" s="8"/>
      <c r="B159" s="1"/>
      <c r="C159" s="1"/>
      <c r="D159" s="1"/>
      <c r="E159" s="1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6.5" customHeight="1" x14ac:dyDescent="0.2">
      <c r="A160" s="8"/>
      <c r="B160" s="1"/>
      <c r="C160" s="1"/>
      <c r="D160" s="1"/>
      <c r="E160" s="1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6.5" customHeight="1" x14ac:dyDescent="0.2">
      <c r="A161" s="8"/>
      <c r="B161" s="1"/>
      <c r="C161" s="1"/>
      <c r="D161" s="1"/>
      <c r="E161" s="1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6.5" customHeight="1" x14ac:dyDescent="0.2">
      <c r="A162" s="8"/>
      <c r="B162" s="1"/>
      <c r="C162" s="1"/>
      <c r="D162" s="1"/>
      <c r="E162" s="1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6.5" customHeight="1" x14ac:dyDescent="0.2">
      <c r="A163" s="8"/>
      <c r="B163" s="1"/>
      <c r="C163" s="1"/>
      <c r="D163" s="1"/>
      <c r="E163" s="1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6.5" customHeight="1" x14ac:dyDescent="0.2">
      <c r="A164" s="8"/>
      <c r="B164" s="1"/>
      <c r="C164" s="1"/>
      <c r="D164" s="1"/>
      <c r="E164" s="1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6.5" customHeight="1" x14ac:dyDescent="0.2">
      <c r="A165" s="8"/>
      <c r="B165" s="1"/>
      <c r="C165" s="1"/>
      <c r="D165" s="1"/>
      <c r="E165" s="1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6.5" customHeight="1" x14ac:dyDescent="0.2">
      <c r="A166" s="8"/>
      <c r="B166" s="1"/>
      <c r="C166" s="1"/>
      <c r="D166" s="1"/>
      <c r="E166" s="1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6.5" customHeight="1" x14ac:dyDescent="0.2">
      <c r="A167" s="8"/>
      <c r="B167" s="1"/>
      <c r="C167" s="1"/>
      <c r="D167" s="1"/>
      <c r="E167" s="1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6.5" customHeight="1" x14ac:dyDescent="0.2">
      <c r="A168" s="8"/>
      <c r="B168" s="1"/>
      <c r="C168" s="1"/>
      <c r="D168" s="1"/>
      <c r="E168" s="1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6.5" customHeight="1" x14ac:dyDescent="0.2">
      <c r="A169" s="8"/>
      <c r="B169" s="1"/>
      <c r="C169" s="1"/>
      <c r="D169" s="1"/>
      <c r="E169" s="1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6.5" customHeight="1" x14ac:dyDescent="0.2">
      <c r="A170" s="8"/>
      <c r="B170" s="1"/>
      <c r="C170" s="1"/>
      <c r="D170" s="1"/>
      <c r="E170" s="1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6.5" customHeight="1" x14ac:dyDescent="0.2">
      <c r="A171" s="8"/>
      <c r="B171" s="1"/>
      <c r="C171" s="1"/>
      <c r="D171" s="1"/>
      <c r="E171" s="1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6.5" customHeight="1" x14ac:dyDescent="0.2">
      <c r="A172" s="8"/>
      <c r="B172" s="1"/>
      <c r="C172" s="1"/>
      <c r="D172" s="1"/>
      <c r="E172" s="1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6.5" customHeight="1" x14ac:dyDescent="0.2">
      <c r="A173" s="8"/>
      <c r="B173" s="1"/>
      <c r="C173" s="1"/>
      <c r="D173" s="1"/>
      <c r="E173" s="1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6.5" customHeight="1" x14ac:dyDescent="0.2">
      <c r="A174" s="8"/>
      <c r="B174" s="1"/>
      <c r="C174" s="1"/>
      <c r="D174" s="1"/>
      <c r="E174" s="1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6.5" customHeight="1" x14ac:dyDescent="0.2">
      <c r="A175" s="8"/>
      <c r="B175" s="1"/>
      <c r="C175" s="1"/>
      <c r="D175" s="1"/>
      <c r="E175" s="1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6.5" customHeight="1" x14ac:dyDescent="0.2">
      <c r="A176" s="8"/>
      <c r="B176" s="1"/>
      <c r="C176" s="1"/>
      <c r="D176" s="1"/>
      <c r="E176" s="1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6.5" customHeight="1" x14ac:dyDescent="0.2">
      <c r="A177" s="8"/>
      <c r="B177" s="1"/>
      <c r="C177" s="1"/>
      <c r="D177" s="1"/>
      <c r="E177" s="1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6.5" customHeight="1" x14ac:dyDescent="0.2">
      <c r="A178" s="8"/>
      <c r="B178" s="1"/>
      <c r="C178" s="1"/>
      <c r="D178" s="1"/>
      <c r="E178" s="1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6.5" customHeight="1" x14ac:dyDescent="0.2">
      <c r="A179" s="8"/>
      <c r="B179" s="1"/>
      <c r="C179" s="1"/>
      <c r="D179" s="1"/>
      <c r="E179" s="1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6.5" customHeight="1" x14ac:dyDescent="0.2">
      <c r="A180" s="8"/>
      <c r="B180" s="1"/>
      <c r="C180" s="1"/>
      <c r="D180" s="1"/>
      <c r="E180" s="1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6.5" customHeight="1" x14ac:dyDescent="0.2">
      <c r="A181" s="8"/>
      <c r="B181" s="1"/>
      <c r="C181" s="1"/>
      <c r="D181" s="1"/>
      <c r="E181" s="1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6.5" customHeight="1" x14ac:dyDescent="0.2">
      <c r="A182" s="8"/>
      <c r="B182" s="1"/>
      <c r="C182" s="1"/>
      <c r="D182" s="1"/>
      <c r="E182" s="1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6.5" customHeight="1" x14ac:dyDescent="0.2">
      <c r="A183" s="8"/>
      <c r="B183" s="1"/>
      <c r="C183" s="1"/>
      <c r="D183" s="1"/>
      <c r="E183" s="1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6.5" customHeight="1" x14ac:dyDescent="0.2">
      <c r="A184" s="8"/>
      <c r="B184" s="1"/>
      <c r="C184" s="1"/>
      <c r="D184" s="1"/>
      <c r="E184" s="1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6.5" customHeight="1" x14ac:dyDescent="0.2">
      <c r="A185" s="8"/>
      <c r="B185" s="1"/>
      <c r="C185" s="1"/>
      <c r="D185" s="1"/>
      <c r="E185" s="1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6.5" customHeight="1" x14ac:dyDescent="0.2">
      <c r="A186" s="8"/>
      <c r="B186" s="1"/>
      <c r="C186" s="1"/>
      <c r="D186" s="1"/>
      <c r="E186" s="1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6.5" customHeight="1" x14ac:dyDescent="0.2">
      <c r="A187" s="8"/>
      <c r="B187" s="1"/>
      <c r="C187" s="1"/>
      <c r="D187" s="1"/>
      <c r="E187" s="1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6.5" customHeight="1" x14ac:dyDescent="0.2">
      <c r="A188" s="8"/>
      <c r="B188" s="1"/>
      <c r="C188" s="1"/>
      <c r="D188" s="1"/>
      <c r="E188" s="1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6.5" customHeight="1" x14ac:dyDescent="0.2">
      <c r="A189" s="8"/>
      <c r="B189" s="1"/>
      <c r="C189" s="1"/>
      <c r="D189" s="1"/>
      <c r="E189" s="1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6.5" customHeight="1" x14ac:dyDescent="0.2">
      <c r="A190" s="8"/>
      <c r="B190" s="1"/>
      <c r="C190" s="1"/>
      <c r="D190" s="1"/>
      <c r="E190" s="1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6.5" customHeight="1" x14ac:dyDescent="0.2">
      <c r="A191" s="8"/>
      <c r="B191" s="1"/>
      <c r="C191" s="1"/>
      <c r="D191" s="1"/>
      <c r="E191" s="1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6.5" customHeight="1" x14ac:dyDescent="0.2">
      <c r="A192" s="8"/>
      <c r="B192" s="1"/>
      <c r="C192" s="1"/>
      <c r="D192" s="1"/>
      <c r="E192" s="1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6.5" customHeight="1" x14ac:dyDescent="0.2">
      <c r="A193" s="8"/>
      <c r="B193" s="1"/>
      <c r="C193" s="1"/>
      <c r="D193" s="1"/>
      <c r="E193" s="1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6.5" customHeight="1" x14ac:dyDescent="0.2">
      <c r="A194" s="8"/>
      <c r="B194" s="1"/>
      <c r="C194" s="1"/>
      <c r="D194" s="1"/>
      <c r="E194" s="1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6.5" customHeight="1" x14ac:dyDescent="0.2">
      <c r="A195" s="8"/>
      <c r="B195" s="1"/>
      <c r="C195" s="1"/>
      <c r="D195" s="1"/>
      <c r="E195" s="1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6.5" customHeight="1" x14ac:dyDescent="0.2">
      <c r="A196" s="8"/>
      <c r="B196" s="1"/>
      <c r="C196" s="1"/>
      <c r="D196" s="1"/>
      <c r="E196" s="1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6.5" customHeight="1" x14ac:dyDescent="0.2">
      <c r="A197" s="8"/>
      <c r="B197" s="1"/>
      <c r="C197" s="1"/>
      <c r="D197" s="1"/>
      <c r="E197" s="1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6.5" customHeight="1" x14ac:dyDescent="0.2">
      <c r="A198" s="8"/>
      <c r="B198" s="1"/>
      <c r="C198" s="1"/>
      <c r="D198" s="1"/>
      <c r="E198" s="1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6.5" customHeight="1" x14ac:dyDescent="0.2">
      <c r="A199" s="8"/>
      <c r="B199" s="1"/>
      <c r="C199" s="1"/>
      <c r="D199" s="1"/>
      <c r="E199" s="1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6.5" customHeight="1" x14ac:dyDescent="0.2">
      <c r="A200" s="8"/>
      <c r="B200" s="1"/>
      <c r="C200" s="1"/>
      <c r="D200" s="1"/>
      <c r="E200" s="1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6.5" customHeight="1" x14ac:dyDescent="0.2">
      <c r="A201" s="8"/>
      <c r="B201" s="1"/>
      <c r="C201" s="1"/>
      <c r="D201" s="1"/>
      <c r="E201" s="1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6.5" customHeight="1" x14ac:dyDescent="0.2">
      <c r="A202" s="8"/>
      <c r="B202" s="1"/>
      <c r="C202" s="1"/>
      <c r="D202" s="1"/>
      <c r="E202" s="1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6.5" customHeight="1" x14ac:dyDescent="0.2">
      <c r="A203" s="8"/>
      <c r="B203" s="1"/>
      <c r="C203" s="1"/>
      <c r="D203" s="1"/>
      <c r="E203" s="1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6.5" customHeight="1" x14ac:dyDescent="0.2">
      <c r="A204" s="8"/>
      <c r="B204" s="1"/>
      <c r="C204" s="1"/>
      <c r="D204" s="1"/>
      <c r="E204" s="1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6.5" customHeight="1" x14ac:dyDescent="0.2">
      <c r="A205" s="8"/>
      <c r="B205" s="1"/>
      <c r="C205" s="1"/>
      <c r="D205" s="1"/>
      <c r="E205" s="1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6.5" customHeight="1" x14ac:dyDescent="0.2">
      <c r="A206" s="8"/>
      <c r="B206" s="1"/>
      <c r="C206" s="1"/>
      <c r="D206" s="1"/>
      <c r="E206" s="1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6.5" customHeight="1" x14ac:dyDescent="0.2">
      <c r="A207" s="8"/>
      <c r="B207" s="1"/>
      <c r="C207" s="1"/>
      <c r="D207" s="1"/>
      <c r="E207" s="1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6.5" customHeight="1" x14ac:dyDescent="0.2">
      <c r="A208" s="8"/>
      <c r="B208" s="1"/>
      <c r="C208" s="1"/>
      <c r="D208" s="1"/>
      <c r="E208" s="1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6.5" customHeight="1" x14ac:dyDescent="0.2">
      <c r="A209" s="8"/>
      <c r="B209" s="1"/>
      <c r="C209" s="1"/>
      <c r="D209" s="1"/>
      <c r="E209" s="1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6.5" customHeight="1" x14ac:dyDescent="0.2">
      <c r="A210" s="8"/>
      <c r="B210" s="1"/>
      <c r="C210" s="1"/>
      <c r="D210" s="1"/>
      <c r="E210" s="1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6.5" customHeight="1" x14ac:dyDescent="0.2">
      <c r="A211" s="8"/>
      <c r="B211" s="1"/>
      <c r="C211" s="1"/>
      <c r="D211" s="1"/>
      <c r="E211" s="1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6.5" customHeight="1" x14ac:dyDescent="0.2">
      <c r="A212" s="8"/>
      <c r="B212" s="1"/>
      <c r="C212" s="1"/>
      <c r="D212" s="1"/>
      <c r="E212" s="1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6.5" customHeight="1" x14ac:dyDescent="0.2">
      <c r="A213" s="8"/>
      <c r="B213" s="1"/>
      <c r="C213" s="1"/>
      <c r="D213" s="1"/>
      <c r="E213" s="1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6.5" customHeight="1" x14ac:dyDescent="0.2">
      <c r="A214" s="8"/>
      <c r="B214" s="1"/>
      <c r="C214" s="1"/>
      <c r="D214" s="1"/>
      <c r="E214" s="1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6.5" customHeight="1" x14ac:dyDescent="0.2">
      <c r="A215" s="8"/>
      <c r="B215" s="1"/>
      <c r="C215" s="1"/>
      <c r="D215" s="1"/>
      <c r="E215" s="1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6.5" customHeight="1" x14ac:dyDescent="0.2">
      <c r="A216" s="8"/>
      <c r="B216" s="1"/>
      <c r="C216" s="1"/>
      <c r="D216" s="1"/>
      <c r="E216" s="1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6.5" customHeight="1" x14ac:dyDescent="0.2">
      <c r="A217" s="8"/>
      <c r="B217" s="1"/>
      <c r="C217" s="1"/>
      <c r="D217" s="1"/>
      <c r="E217" s="1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6.5" customHeight="1" x14ac:dyDescent="0.2">
      <c r="A218" s="8"/>
      <c r="B218" s="1"/>
      <c r="C218" s="1"/>
      <c r="D218" s="1"/>
      <c r="E218" s="1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6.5" customHeight="1" x14ac:dyDescent="0.2">
      <c r="A219" s="4"/>
      <c r="B219" s="1"/>
      <c r="C219" s="1"/>
      <c r="D219" s="1"/>
      <c r="E219" s="1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6.5" customHeight="1" x14ac:dyDescent="0.2">
      <c r="A220" s="4"/>
      <c r="B220" s="1"/>
      <c r="C220" s="1"/>
      <c r="D220" s="1"/>
      <c r="E220" s="1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6.5" customHeight="1" x14ac:dyDescent="0.2">
      <c r="A221" s="4"/>
      <c r="B221" s="1"/>
      <c r="C221" s="1"/>
      <c r="D221" s="1"/>
      <c r="E221" s="1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6.5" customHeight="1" x14ac:dyDescent="0.2">
      <c r="A222" s="4"/>
      <c r="B222" s="1"/>
      <c r="C222" s="1"/>
      <c r="D222" s="1"/>
      <c r="E222" s="1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6.5" customHeight="1" x14ac:dyDescent="0.2">
      <c r="A223" s="4"/>
      <c r="B223" s="1"/>
      <c r="C223" s="1"/>
      <c r="D223" s="1"/>
      <c r="E223" s="1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6.5" customHeight="1" x14ac:dyDescent="0.2">
      <c r="A224" s="4"/>
      <c r="B224" s="1"/>
      <c r="C224" s="1"/>
      <c r="D224" s="1"/>
      <c r="E224" s="1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6.5" customHeight="1" x14ac:dyDescent="0.2">
      <c r="A225" s="4"/>
      <c r="B225" s="1"/>
      <c r="C225" s="1"/>
      <c r="D225" s="1"/>
      <c r="E225" s="1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6.5" customHeight="1" x14ac:dyDescent="0.2">
      <c r="A226" s="4"/>
      <c r="B226" s="1"/>
      <c r="C226" s="1"/>
      <c r="D226" s="1"/>
      <c r="E226" s="1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6.5" customHeight="1" x14ac:dyDescent="0.2">
      <c r="A227" s="4"/>
      <c r="B227" s="1"/>
      <c r="C227" s="1"/>
      <c r="D227" s="1"/>
      <c r="E227" s="1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6.5" customHeight="1" x14ac:dyDescent="0.2">
      <c r="A228" s="4"/>
      <c r="B228" s="1"/>
      <c r="C228" s="1"/>
      <c r="D228" s="1"/>
      <c r="E228" s="1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6.5" customHeight="1" x14ac:dyDescent="0.2">
      <c r="A229" s="4"/>
      <c r="B229" s="1"/>
      <c r="C229" s="1"/>
      <c r="D229" s="1"/>
      <c r="E229" s="1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6.5" customHeight="1" x14ac:dyDescent="0.2">
      <c r="A230" s="4"/>
      <c r="B230" s="1"/>
      <c r="C230" s="1"/>
      <c r="D230" s="1"/>
      <c r="E230" s="1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6.5" customHeight="1" x14ac:dyDescent="0.2">
      <c r="A231" s="4"/>
      <c r="B231" s="1"/>
      <c r="C231" s="1"/>
      <c r="D231" s="1"/>
      <c r="E231" s="1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6.5" customHeight="1" x14ac:dyDescent="0.2">
      <c r="A232" s="4"/>
      <c r="B232" s="1"/>
      <c r="C232" s="1"/>
      <c r="D232" s="1"/>
      <c r="E232" s="1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6.5" customHeight="1" x14ac:dyDescent="0.2">
      <c r="A233" s="4"/>
      <c r="B233" s="1"/>
      <c r="C233" s="1"/>
      <c r="D233" s="1"/>
      <c r="E233" s="1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6.5" customHeight="1" x14ac:dyDescent="0.2">
      <c r="A234" s="4"/>
      <c r="B234" s="1"/>
      <c r="C234" s="1"/>
      <c r="D234" s="1"/>
      <c r="E234" s="1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6.5" customHeight="1" x14ac:dyDescent="0.2">
      <c r="A235" s="4"/>
      <c r="B235" s="1"/>
      <c r="C235" s="1"/>
      <c r="D235" s="1"/>
      <c r="E235" s="1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6.5" customHeight="1" x14ac:dyDescent="0.2">
      <c r="A236" s="4"/>
      <c r="B236" s="1"/>
      <c r="C236" s="1"/>
      <c r="D236" s="1"/>
      <c r="E236" s="1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6.5" customHeight="1" x14ac:dyDescent="0.2">
      <c r="A237" s="4"/>
      <c r="B237" s="1"/>
      <c r="C237" s="1"/>
      <c r="D237" s="1"/>
      <c r="E237" s="1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6.5" customHeight="1" x14ac:dyDescent="0.2">
      <c r="A238" s="4"/>
      <c r="B238" s="1"/>
      <c r="C238" s="1"/>
      <c r="D238" s="1"/>
      <c r="E238" s="1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6.5" customHeight="1" x14ac:dyDescent="0.2">
      <c r="A239" s="4"/>
      <c r="B239" s="1"/>
      <c r="C239" s="1"/>
      <c r="D239" s="1"/>
      <c r="E239" s="1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6.5" customHeight="1" x14ac:dyDescent="0.2">
      <c r="A240" s="4"/>
      <c r="B240" s="1"/>
      <c r="C240" s="1"/>
      <c r="D240" s="1"/>
      <c r="E240" s="1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6.5" customHeight="1" x14ac:dyDescent="0.2">
      <c r="A241" s="4"/>
      <c r="B241" s="1"/>
      <c r="C241" s="1"/>
      <c r="D241" s="1"/>
      <c r="E241" s="1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6.5" customHeight="1" x14ac:dyDescent="0.2">
      <c r="A242" s="4"/>
      <c r="B242" s="1"/>
      <c r="C242" s="1"/>
      <c r="D242" s="1"/>
      <c r="E242" s="1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84517C-4042-4369-8B70-028037E8734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2BE7FC2F-8FC0-4317-9777-61A1859116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6F07FD-04DC-485F-8C2A-D41EC6ED592B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3eb395c1-c26a-485a-a474-2edaaa77b21c"/>
    <ds:schemaRef ds:uri="http://schemas.microsoft.com/office/2006/documentManagement/type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1F85AF1D-A294-4FFB-B897-83F02E0264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Nabihah binti Haji Adanan</cp:lastModifiedBy>
  <dcterms:created xsi:type="dcterms:W3CDTF">2019-01-28T12:09:34Z</dcterms:created>
  <dcterms:modified xsi:type="dcterms:W3CDTF">2026-08-11T07:55:29Z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</Properties>
</file>